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202300"/>
  <mc:AlternateContent xmlns:mc="http://schemas.openxmlformats.org/markup-compatibility/2006">
    <mc:Choice Requires="x15">
      <x15ac:absPath xmlns:x15ac="http://schemas.microsoft.com/office/spreadsheetml/2010/11/ac" url="/Users/mauriceettlinger/Library/Mobile Documents/com~apple~CloudDocs/14. Theralpine/R&amp;D/Theralpine Chiller Test/Theralpine Chiller Pro/"/>
    </mc:Choice>
  </mc:AlternateContent>
  <xr:revisionPtr revIDLastSave="0" documentId="13_ncr:1_{0818E43E-4A50-EA4F-961F-E9B38053510A}" xr6:coauthVersionLast="47" xr6:coauthVersionMax="47" xr10:uidLastSave="{00000000-0000-0000-0000-000000000000}"/>
  <bookViews>
    <workbookView xWindow="420" yWindow="880" windowWidth="34060" windowHeight="21460" xr2:uid="{8EB19CD0-E6E2-DF46-9A4D-05071C129931}"/>
  </bookViews>
  <sheets>
    <sheet name="Rhone x Theralpine Chiller Pro" sheetId="6" r:id="rId1"/>
    <sheet name="Summary"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6" l="1"/>
  <c r="E10" i="6"/>
  <c r="F10" i="6" s="1"/>
  <c r="E11" i="6"/>
  <c r="C17" i="6"/>
  <c r="D17" i="6" s="1"/>
  <c r="H17" i="6"/>
  <c r="J17" i="6"/>
  <c r="J18" i="6" s="1"/>
  <c r="J19" i="6" s="1"/>
  <c r="J20" i="6" s="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J51" i="6" s="1"/>
  <c r="J52" i="6" s="1"/>
  <c r="J53" i="6" s="1"/>
  <c r="J54" i="6" s="1"/>
  <c r="J55" i="6" s="1"/>
  <c r="J56" i="6" s="1"/>
  <c r="J57" i="6" s="1"/>
  <c r="J58" i="6" s="1"/>
  <c r="J59" i="6" s="1"/>
  <c r="J60" i="6" s="1"/>
  <c r="J61" i="6" s="1"/>
  <c r="J62" i="6" s="1"/>
  <c r="J63" i="6" s="1"/>
  <c r="J64" i="6" s="1"/>
  <c r="J65" i="6" s="1"/>
  <c r="J66" i="6" s="1"/>
  <c r="J67" i="6" s="1"/>
  <c r="J68" i="6" s="1"/>
  <c r="J69" i="6" s="1"/>
  <c r="J70" i="6" s="1"/>
  <c r="J71" i="6" s="1"/>
  <c r="J72" i="6" s="1"/>
  <c r="J73" i="6" s="1"/>
  <c r="J74" i="6" s="1"/>
  <c r="J75" i="6" s="1"/>
  <c r="J76" i="6" s="1"/>
  <c r="J77" i="6" s="1"/>
  <c r="J78" i="6" s="1"/>
  <c r="J79" i="6" s="1"/>
  <c r="J80" i="6" s="1"/>
  <c r="J81" i="6" s="1"/>
  <c r="J82" i="6" s="1"/>
  <c r="J83" i="6" s="1"/>
  <c r="J84" i="6" s="1"/>
  <c r="J85" i="6" s="1"/>
  <c r="J86" i="6" s="1"/>
  <c r="J87" i="6" s="1"/>
  <c r="J88" i="6" s="1"/>
  <c r="J89" i="6" s="1"/>
  <c r="J90" i="6" s="1"/>
  <c r="J91" i="6" s="1"/>
  <c r="J92" i="6" s="1"/>
  <c r="J93" i="6" s="1"/>
  <c r="J94" i="6" s="1"/>
  <c r="J95" i="6" s="1"/>
  <c r="J96" i="6" s="1"/>
  <c r="J97" i="6" s="1"/>
  <c r="J98" i="6" s="1"/>
  <c r="J99" i="6" s="1"/>
  <c r="J100" i="6" s="1"/>
  <c r="J101" i="6" s="1"/>
  <c r="J102" i="6" s="1"/>
  <c r="J103" i="6" s="1"/>
  <c r="J104" i="6" s="1"/>
  <c r="J105" i="6" s="1"/>
  <c r="J106" i="6" s="1"/>
  <c r="J107" i="6" s="1"/>
  <c r="J108" i="6" s="1"/>
  <c r="J109" i="6" s="1"/>
  <c r="J110" i="6" s="1"/>
  <c r="J111" i="6" s="1"/>
  <c r="J112" i="6" s="1"/>
  <c r="J113" i="6" s="1"/>
  <c r="J114" i="6" s="1"/>
  <c r="J115" i="6" s="1"/>
  <c r="J116" i="6" s="1"/>
  <c r="J117" i="6" s="1"/>
  <c r="J118" i="6" s="1"/>
  <c r="J119" i="6" s="1"/>
  <c r="J120" i="6" s="1"/>
  <c r="J121" i="6" s="1"/>
  <c r="J122" i="6" s="1"/>
  <c r="J123" i="6" s="1"/>
  <c r="J124" i="6" s="1"/>
  <c r="J125" i="6" s="1"/>
  <c r="J126" i="6" s="1"/>
  <c r="J127" i="6" s="1"/>
  <c r="J128" i="6" s="1"/>
  <c r="J129" i="6" s="1"/>
  <c r="J130" i="6" s="1"/>
  <c r="J131" i="6" s="1"/>
  <c r="J132" i="6" s="1"/>
  <c r="J133" i="6" s="1"/>
  <c r="J134" i="6" s="1"/>
  <c r="J135" i="6" s="1"/>
  <c r="J136" i="6" s="1"/>
  <c r="J137" i="6" s="1"/>
  <c r="J138" i="6" s="1"/>
  <c r="J139" i="6" s="1"/>
  <c r="J140" i="6" s="1"/>
  <c r="J141" i="6" s="1"/>
  <c r="J142" i="6" s="1"/>
  <c r="J143" i="6" s="1"/>
  <c r="J144" i="6" s="1"/>
  <c r="J145" i="6" s="1"/>
  <c r="J146" i="6" s="1"/>
  <c r="J147" i="6" s="1"/>
  <c r="J148" i="6" s="1"/>
  <c r="J149" i="6" s="1"/>
  <c r="J150" i="6" s="1"/>
  <c r="J151" i="6" s="1"/>
  <c r="J152" i="6" s="1"/>
  <c r="J153" i="6" s="1"/>
  <c r="J154" i="6" s="1"/>
  <c r="J155" i="6" s="1"/>
  <c r="J156" i="6" s="1"/>
  <c r="J157" i="6" s="1"/>
  <c r="J158" i="6" s="1"/>
  <c r="J159" i="6" s="1"/>
  <c r="J160" i="6" s="1"/>
  <c r="J161" i="6" s="1"/>
  <c r="J162" i="6" s="1"/>
  <c r="J163" i="6" s="1"/>
  <c r="J164" i="6" s="1"/>
  <c r="J165" i="6" s="1"/>
  <c r="J166" i="6" s="1"/>
  <c r="J167" i="6" s="1"/>
  <c r="J168" i="6" s="1"/>
  <c r="J169" i="6" s="1"/>
  <c r="J170" i="6" s="1"/>
  <c r="J171" i="6" s="1"/>
  <c r="J172" i="6" s="1"/>
  <c r="J173" i="6" s="1"/>
  <c r="J174" i="6" s="1"/>
  <c r="J175" i="6" s="1"/>
  <c r="J176" i="6" s="1"/>
  <c r="J177" i="6" s="1"/>
  <c r="J178" i="6" s="1"/>
  <c r="J179" i="6" s="1"/>
  <c r="J180" i="6" s="1"/>
  <c r="J181" i="6" s="1"/>
  <c r="J182" i="6" s="1"/>
  <c r="J183" i="6" s="1"/>
  <c r="J184" i="6" s="1"/>
  <c r="J185" i="6" s="1"/>
  <c r="J186" i="6" s="1"/>
  <c r="J187" i="6" s="1"/>
  <c r="J188" i="6" s="1"/>
  <c r="J189" i="6" s="1"/>
  <c r="J190" i="6" s="1"/>
  <c r="J191" i="6" s="1"/>
  <c r="J192" i="6" s="1"/>
  <c r="J193" i="6" s="1"/>
  <c r="J194" i="6" s="1"/>
  <c r="J195" i="6" s="1"/>
  <c r="J196" i="6" s="1"/>
  <c r="J197" i="6" s="1"/>
  <c r="J198" i="6" s="1"/>
  <c r="J199" i="6" s="1"/>
  <c r="J200" i="6" s="1"/>
  <c r="J201" i="6" s="1"/>
  <c r="J202" i="6" s="1"/>
  <c r="J203" i="6" s="1"/>
  <c r="J204" i="6" s="1"/>
  <c r="J205" i="6" s="1"/>
  <c r="J206" i="6" s="1"/>
  <c r="J207" i="6" s="1"/>
  <c r="J208" i="6" s="1"/>
  <c r="J209" i="6" s="1"/>
  <c r="J210" i="6" s="1"/>
  <c r="J211" i="6" s="1"/>
  <c r="J212" i="6" s="1"/>
  <c r="J213" i="6" s="1"/>
  <c r="J214" i="6" s="1"/>
  <c r="J215" i="6" s="1"/>
  <c r="J216" i="6" s="1"/>
  <c r="J217" i="6" s="1"/>
  <c r="J218" i="6" s="1"/>
  <c r="J219" i="6" s="1"/>
  <c r="J220" i="6" s="1"/>
  <c r="J221" i="6" s="1"/>
  <c r="J222" i="6" s="1"/>
  <c r="J223" i="6" s="1"/>
  <c r="J224" i="6" s="1"/>
  <c r="J225" i="6" s="1"/>
  <c r="J226" i="6" s="1"/>
  <c r="J227" i="6" s="1"/>
  <c r="J228" i="6" s="1"/>
  <c r="J229" i="6" s="1"/>
  <c r="J230" i="6" s="1"/>
  <c r="J231" i="6" s="1"/>
  <c r="J232" i="6" s="1"/>
  <c r="J233" i="6" s="1"/>
  <c r="J234" i="6" s="1"/>
  <c r="J235" i="6" s="1"/>
  <c r="J236" i="6" s="1"/>
  <c r="J237" i="6" s="1"/>
  <c r="J238" i="6" s="1"/>
  <c r="J239" i="6" s="1"/>
  <c r="J240" i="6" s="1"/>
  <c r="J241" i="6" s="1"/>
  <c r="J242" i="6" s="1"/>
  <c r="J243" i="6" s="1"/>
  <c r="J244" i="6" s="1"/>
  <c r="J245" i="6" s="1"/>
  <c r="J246" i="6" s="1"/>
  <c r="J247" i="6" s="1"/>
  <c r="J248" i="6" s="1"/>
  <c r="J249" i="6" s="1"/>
  <c r="J250" i="6" s="1"/>
  <c r="J251" i="6" s="1"/>
  <c r="J252" i="6" s="1"/>
  <c r="J253" i="6" s="1"/>
  <c r="J254" i="6" s="1"/>
  <c r="J255" i="6" s="1"/>
  <c r="J256" i="6" s="1"/>
  <c r="J257" i="6" s="1"/>
  <c r="J258" i="6" s="1"/>
  <c r="J259" i="6" s="1"/>
  <c r="J260" i="6" s="1"/>
  <c r="J261" i="6" s="1"/>
  <c r="J262" i="6" s="1"/>
  <c r="J263" i="6" s="1"/>
  <c r="J264" i="6" s="1"/>
  <c r="J265" i="6" s="1"/>
  <c r="J266" i="6" s="1"/>
  <c r="J267" i="6" s="1"/>
  <c r="J268" i="6" s="1"/>
  <c r="J269" i="6" s="1"/>
  <c r="J270" i="6" s="1"/>
  <c r="J271" i="6" s="1"/>
  <c r="J272" i="6" s="1"/>
  <c r="J273" i="6" s="1"/>
  <c r="J274" i="6" s="1"/>
  <c r="J275" i="6" s="1"/>
  <c r="J276" i="6" s="1"/>
  <c r="J277" i="6" s="1"/>
  <c r="J278" i="6" s="1"/>
  <c r="J279" i="6" s="1"/>
  <c r="J280" i="6" s="1"/>
  <c r="J281" i="6" s="1"/>
  <c r="J282" i="6" s="1"/>
  <c r="J283" i="6" s="1"/>
  <c r="J284" i="6" s="1"/>
  <c r="J285" i="6" s="1"/>
  <c r="J286" i="6" s="1"/>
  <c r="J287" i="6" s="1"/>
  <c r="J288" i="6" s="1"/>
  <c r="J289" i="6" s="1"/>
  <c r="J290" i="6" s="1"/>
  <c r="J291" i="6" s="1"/>
  <c r="J292" i="6" s="1"/>
  <c r="J293" i="6" s="1"/>
  <c r="D18" i="6"/>
  <c r="F18" i="6"/>
  <c r="H18" i="6"/>
  <c r="D19" i="6"/>
  <c r="F19" i="6"/>
  <c r="H19" i="6"/>
  <c r="D20" i="6"/>
  <c r="F20" i="6"/>
  <c r="H20" i="6"/>
  <c r="D21" i="6"/>
  <c r="F21" i="6"/>
  <c r="H21" i="6"/>
  <c r="D22" i="6"/>
  <c r="F22" i="6"/>
  <c r="G22" i="6"/>
  <c r="K22" i="6" s="1"/>
  <c r="H22" i="6"/>
  <c r="D23" i="6"/>
  <c r="F23" i="6"/>
  <c r="G23" i="6"/>
  <c r="K23" i="6" s="1"/>
  <c r="H23" i="6"/>
  <c r="D24" i="6"/>
  <c r="F24" i="6"/>
  <c r="G24" i="6"/>
  <c r="K24" i="6" s="1"/>
  <c r="H24" i="6"/>
  <c r="D25" i="6"/>
  <c r="F25" i="6"/>
  <c r="G25" i="6"/>
  <c r="K25" i="6" s="1"/>
  <c r="H25" i="6"/>
  <c r="D26" i="6"/>
  <c r="F26" i="6"/>
  <c r="G26" i="6"/>
  <c r="K26" i="6" s="1"/>
  <c r="H26" i="6"/>
  <c r="D27" i="6"/>
  <c r="F27" i="6"/>
  <c r="G27" i="6"/>
  <c r="K27" i="6" s="1"/>
  <c r="H27" i="6"/>
  <c r="D28" i="6"/>
  <c r="F28" i="6"/>
  <c r="G28" i="6"/>
  <c r="K28" i="6" s="1"/>
  <c r="H28" i="6"/>
  <c r="D29" i="6"/>
  <c r="F29" i="6"/>
  <c r="G29" i="6"/>
  <c r="K29" i="6" s="1"/>
  <c r="H29" i="6"/>
  <c r="D30" i="6"/>
  <c r="F30" i="6"/>
  <c r="G30" i="6"/>
  <c r="K30" i="6" s="1"/>
  <c r="H30" i="6"/>
  <c r="D31" i="6"/>
  <c r="F31" i="6"/>
  <c r="G31" i="6"/>
  <c r="K31" i="6" s="1"/>
  <c r="H31" i="6"/>
  <c r="D32" i="6"/>
  <c r="F32" i="6"/>
  <c r="G32" i="6"/>
  <c r="K32" i="6" s="1"/>
  <c r="H32" i="6"/>
  <c r="D33" i="6"/>
  <c r="F33" i="6"/>
  <c r="G33" i="6"/>
  <c r="K33" i="6" s="1"/>
  <c r="H33" i="6"/>
  <c r="D34" i="6"/>
  <c r="F34" i="6"/>
  <c r="G34" i="6"/>
  <c r="K34" i="6" s="1"/>
  <c r="H34" i="6"/>
  <c r="D35" i="6"/>
  <c r="F35" i="6"/>
  <c r="G35" i="6"/>
  <c r="K35" i="6" s="1"/>
  <c r="H35" i="6"/>
  <c r="D36" i="6"/>
  <c r="F36" i="6"/>
  <c r="G36" i="6"/>
  <c r="K36" i="6" s="1"/>
  <c r="H36" i="6"/>
  <c r="D37" i="6"/>
  <c r="F37" i="6"/>
  <c r="G37" i="6"/>
  <c r="K37" i="6" s="1"/>
  <c r="H37" i="6"/>
  <c r="D38" i="6"/>
  <c r="F38" i="6"/>
  <c r="G38" i="6"/>
  <c r="K38" i="6" s="1"/>
  <c r="H38" i="6"/>
  <c r="D39" i="6"/>
  <c r="F39" i="6"/>
  <c r="G39" i="6"/>
  <c r="K39" i="6" s="1"/>
  <c r="H39" i="6"/>
  <c r="D40" i="6"/>
  <c r="F40" i="6"/>
  <c r="G40" i="6"/>
  <c r="K40" i="6" s="1"/>
  <c r="H40" i="6"/>
  <c r="D41" i="6"/>
  <c r="F41" i="6"/>
  <c r="G41" i="6"/>
  <c r="K41" i="6" s="1"/>
  <c r="H41" i="6"/>
  <c r="D42" i="6"/>
  <c r="F42" i="6"/>
  <c r="G42" i="6"/>
  <c r="K42" i="6" s="1"/>
  <c r="H42" i="6"/>
  <c r="D43" i="6"/>
  <c r="F43" i="6"/>
  <c r="G43" i="6"/>
  <c r="K43" i="6" s="1"/>
  <c r="H43" i="6"/>
  <c r="D44" i="6"/>
  <c r="F44" i="6"/>
  <c r="G44" i="6"/>
  <c r="H44" i="6"/>
  <c r="K44" i="6"/>
  <c r="D45" i="6"/>
  <c r="F45" i="6"/>
  <c r="G45" i="6"/>
  <c r="K45" i="6" s="1"/>
  <c r="H45" i="6"/>
  <c r="D46" i="6"/>
  <c r="F46" i="6"/>
  <c r="G46" i="6"/>
  <c r="H46" i="6"/>
  <c r="K46" i="6"/>
  <c r="D47" i="6"/>
  <c r="F47" i="6"/>
  <c r="G47" i="6"/>
  <c r="K47" i="6" s="1"/>
  <c r="H47" i="6"/>
  <c r="D48" i="6"/>
  <c r="F48" i="6"/>
  <c r="G48" i="6"/>
  <c r="K48" i="6" s="1"/>
  <c r="H48" i="6"/>
  <c r="D49" i="6"/>
  <c r="F49" i="6"/>
  <c r="G49" i="6"/>
  <c r="K49" i="6" s="1"/>
  <c r="H49" i="6"/>
  <c r="D50" i="6"/>
  <c r="F50" i="6"/>
  <c r="G50" i="6"/>
  <c r="K50" i="6" s="1"/>
  <c r="H50" i="6"/>
  <c r="D51" i="6"/>
  <c r="F51" i="6"/>
  <c r="G51" i="6"/>
  <c r="K51" i="6" s="1"/>
  <c r="H51" i="6"/>
  <c r="D52" i="6"/>
  <c r="F52" i="6"/>
  <c r="G52" i="6"/>
  <c r="K52" i="6" s="1"/>
  <c r="H52" i="6"/>
  <c r="D53" i="6"/>
  <c r="F53" i="6"/>
  <c r="G53" i="6"/>
  <c r="K53" i="6" s="1"/>
  <c r="H53" i="6"/>
  <c r="D54" i="6"/>
  <c r="F54" i="6"/>
  <c r="G54" i="6"/>
  <c r="K54" i="6" s="1"/>
  <c r="H54" i="6"/>
  <c r="D55" i="6"/>
  <c r="F55" i="6"/>
  <c r="G55" i="6"/>
  <c r="K55" i="6" s="1"/>
  <c r="H55" i="6"/>
  <c r="D56" i="6"/>
  <c r="F56" i="6"/>
  <c r="G56" i="6"/>
  <c r="K56" i="6" s="1"/>
  <c r="H56" i="6"/>
  <c r="D57" i="6"/>
  <c r="F57" i="6"/>
  <c r="G57" i="6"/>
  <c r="K57" i="6" s="1"/>
  <c r="H57" i="6"/>
  <c r="D58" i="6"/>
  <c r="F58" i="6"/>
  <c r="G58" i="6"/>
  <c r="K58" i="6" s="1"/>
  <c r="H58" i="6"/>
  <c r="D59" i="6"/>
  <c r="F59" i="6"/>
  <c r="G59" i="6"/>
  <c r="K59" i="6" s="1"/>
  <c r="H59" i="6"/>
  <c r="D60" i="6"/>
  <c r="F60" i="6"/>
  <c r="G60" i="6"/>
  <c r="K60" i="6" s="1"/>
  <c r="H60" i="6"/>
  <c r="D61" i="6"/>
  <c r="F61" i="6"/>
  <c r="G61" i="6"/>
  <c r="K61" i="6" s="1"/>
  <c r="H61" i="6"/>
  <c r="D62" i="6"/>
  <c r="F62" i="6"/>
  <c r="G62" i="6"/>
  <c r="K62" i="6" s="1"/>
  <c r="H62" i="6"/>
  <c r="D63" i="6"/>
  <c r="F63" i="6"/>
  <c r="G63" i="6"/>
  <c r="K63" i="6" s="1"/>
  <c r="H63" i="6"/>
  <c r="D64" i="6"/>
  <c r="F64" i="6"/>
  <c r="G64" i="6"/>
  <c r="K64" i="6" s="1"/>
  <c r="H64" i="6"/>
  <c r="D65" i="6"/>
  <c r="F65" i="6"/>
  <c r="G65" i="6"/>
  <c r="K65" i="6" s="1"/>
  <c r="H65" i="6"/>
  <c r="D66" i="6"/>
  <c r="F66" i="6"/>
  <c r="G66" i="6"/>
  <c r="K66" i="6" s="1"/>
  <c r="H66" i="6"/>
  <c r="D67" i="6"/>
  <c r="F67" i="6"/>
  <c r="G67" i="6"/>
  <c r="H67" i="6"/>
  <c r="K67" i="6"/>
  <c r="D68" i="6"/>
  <c r="F68" i="6"/>
  <c r="G68" i="6"/>
  <c r="K68" i="6" s="1"/>
  <c r="H68" i="6"/>
  <c r="D69" i="6"/>
  <c r="F69" i="6"/>
  <c r="G69" i="6"/>
  <c r="K69" i="6" s="1"/>
  <c r="H69" i="6"/>
  <c r="D70" i="6"/>
  <c r="F70" i="6"/>
  <c r="G70" i="6"/>
  <c r="K70" i="6" s="1"/>
  <c r="H70" i="6"/>
  <c r="D71" i="6"/>
  <c r="F71" i="6"/>
  <c r="G71" i="6"/>
  <c r="K71" i="6" s="1"/>
  <c r="H71" i="6"/>
  <c r="D72" i="6"/>
  <c r="F72" i="6"/>
  <c r="G72" i="6"/>
  <c r="K72" i="6" s="1"/>
  <c r="H72" i="6"/>
  <c r="D73" i="6"/>
  <c r="F73" i="6"/>
  <c r="G73" i="6"/>
  <c r="K73" i="6" s="1"/>
  <c r="H73" i="6"/>
  <c r="D74" i="6"/>
  <c r="F74" i="6"/>
  <c r="G74" i="6"/>
  <c r="K74" i="6" s="1"/>
  <c r="H74" i="6"/>
  <c r="D75" i="6"/>
  <c r="F75" i="6"/>
  <c r="G75" i="6"/>
  <c r="K75" i="6" s="1"/>
  <c r="H75" i="6"/>
  <c r="D76" i="6"/>
  <c r="F76" i="6"/>
  <c r="G76" i="6"/>
  <c r="K76" i="6" s="1"/>
  <c r="H76" i="6"/>
  <c r="D77" i="6"/>
  <c r="F77" i="6"/>
  <c r="G77" i="6"/>
  <c r="K77" i="6" s="1"/>
  <c r="H77" i="6"/>
  <c r="D78" i="6"/>
  <c r="F78" i="6"/>
  <c r="G78" i="6"/>
  <c r="K78" i="6" s="1"/>
  <c r="H78" i="6"/>
  <c r="D79" i="6"/>
  <c r="F79" i="6"/>
  <c r="G79" i="6"/>
  <c r="K79" i="6" s="1"/>
  <c r="H79" i="6"/>
  <c r="D80" i="6"/>
  <c r="F80" i="6"/>
  <c r="G80" i="6"/>
  <c r="K80" i="6" s="1"/>
  <c r="H80" i="6"/>
  <c r="D81" i="6"/>
  <c r="F81" i="6"/>
  <c r="G81" i="6"/>
  <c r="K81" i="6" s="1"/>
  <c r="H81" i="6"/>
  <c r="D82" i="6"/>
  <c r="F82" i="6"/>
  <c r="G82" i="6"/>
  <c r="K82" i="6" s="1"/>
  <c r="H82" i="6"/>
  <c r="D83" i="6"/>
  <c r="F83" i="6"/>
  <c r="G83" i="6"/>
  <c r="K83" i="6" s="1"/>
  <c r="H83" i="6"/>
  <c r="D84" i="6"/>
  <c r="F84" i="6"/>
  <c r="G84" i="6"/>
  <c r="K84" i="6" s="1"/>
  <c r="H84" i="6"/>
  <c r="D85" i="6"/>
  <c r="F85" i="6"/>
  <c r="G85" i="6"/>
  <c r="K85" i="6" s="1"/>
  <c r="H85" i="6"/>
  <c r="D86" i="6"/>
  <c r="F86" i="6"/>
  <c r="G86" i="6"/>
  <c r="K86" i="6" s="1"/>
  <c r="H86" i="6"/>
  <c r="D87" i="6"/>
  <c r="F87" i="6"/>
  <c r="G87" i="6"/>
  <c r="K87" i="6" s="1"/>
  <c r="H87" i="6"/>
  <c r="D88" i="6"/>
  <c r="F88" i="6"/>
  <c r="G88" i="6"/>
  <c r="K88" i="6" s="1"/>
  <c r="H88" i="6"/>
  <c r="D89" i="6"/>
  <c r="F89" i="6"/>
  <c r="G89" i="6"/>
  <c r="K89" i="6" s="1"/>
  <c r="H89" i="6"/>
  <c r="D90" i="6"/>
  <c r="F90" i="6"/>
  <c r="G90" i="6"/>
  <c r="K90" i="6" s="1"/>
  <c r="H90" i="6"/>
  <c r="D91" i="6"/>
  <c r="F91" i="6"/>
  <c r="G91" i="6"/>
  <c r="K91" i="6" s="1"/>
  <c r="H91" i="6"/>
  <c r="D92" i="6"/>
  <c r="F92" i="6"/>
  <c r="G92" i="6"/>
  <c r="K92" i="6" s="1"/>
  <c r="H92" i="6"/>
  <c r="D93" i="6"/>
  <c r="F93" i="6"/>
  <c r="G93" i="6"/>
  <c r="K93" i="6" s="1"/>
  <c r="H93" i="6"/>
  <c r="D94" i="6"/>
  <c r="F94" i="6"/>
  <c r="G94" i="6"/>
  <c r="K94" i="6" s="1"/>
  <c r="H94" i="6"/>
  <c r="D95" i="6"/>
  <c r="F95" i="6"/>
  <c r="G95" i="6"/>
  <c r="K95" i="6" s="1"/>
  <c r="H95" i="6"/>
  <c r="D96" i="6"/>
  <c r="F96" i="6"/>
  <c r="G96" i="6"/>
  <c r="K96" i="6" s="1"/>
  <c r="H96" i="6"/>
  <c r="D97" i="6"/>
  <c r="F97" i="6"/>
  <c r="G97" i="6"/>
  <c r="K97" i="6" s="1"/>
  <c r="H97" i="6"/>
  <c r="D98" i="6"/>
  <c r="F98" i="6"/>
  <c r="G98" i="6"/>
  <c r="K98" i="6" s="1"/>
  <c r="H98" i="6"/>
  <c r="D99" i="6"/>
  <c r="F99" i="6"/>
  <c r="G99" i="6"/>
  <c r="K99" i="6" s="1"/>
  <c r="H99" i="6"/>
  <c r="D100" i="6"/>
  <c r="F100" i="6"/>
  <c r="G100" i="6"/>
  <c r="K100" i="6" s="1"/>
  <c r="H100" i="6"/>
  <c r="D101" i="6"/>
  <c r="F101" i="6"/>
  <c r="G101" i="6"/>
  <c r="K101" i="6" s="1"/>
  <c r="H101" i="6"/>
  <c r="D102" i="6"/>
  <c r="F102" i="6"/>
  <c r="G102" i="6"/>
  <c r="K102" i="6" s="1"/>
  <c r="H102" i="6"/>
  <c r="D103" i="6"/>
  <c r="F103" i="6"/>
  <c r="G103" i="6"/>
  <c r="H103" i="6"/>
  <c r="K103" i="6"/>
  <c r="D104" i="6"/>
  <c r="F104" i="6"/>
  <c r="G104" i="6"/>
  <c r="K104" i="6" s="1"/>
  <c r="H104" i="6"/>
  <c r="D105" i="6"/>
  <c r="F105" i="6"/>
  <c r="G105" i="6"/>
  <c r="K105" i="6" s="1"/>
  <c r="H105" i="6"/>
  <c r="D106" i="6"/>
  <c r="F106" i="6"/>
  <c r="G106" i="6"/>
  <c r="K106" i="6" s="1"/>
  <c r="H106" i="6"/>
  <c r="D107" i="6"/>
  <c r="F107" i="6"/>
  <c r="G107" i="6"/>
  <c r="K107" i="6" s="1"/>
  <c r="H107" i="6"/>
  <c r="D108" i="6"/>
  <c r="F108" i="6"/>
  <c r="G108" i="6"/>
  <c r="K108" i="6" s="1"/>
  <c r="H108" i="6"/>
  <c r="D109" i="6"/>
  <c r="F109" i="6"/>
  <c r="G109" i="6"/>
  <c r="K109" i="6" s="1"/>
  <c r="H109" i="6"/>
  <c r="D110" i="6"/>
  <c r="F110" i="6"/>
  <c r="G110" i="6"/>
  <c r="K110" i="6" s="1"/>
  <c r="H110" i="6"/>
  <c r="D111" i="6"/>
  <c r="F111" i="6"/>
  <c r="G111" i="6"/>
  <c r="K111" i="6" s="1"/>
  <c r="H111" i="6"/>
  <c r="D112" i="6"/>
  <c r="F112" i="6"/>
  <c r="G112" i="6"/>
  <c r="K112" i="6" s="1"/>
  <c r="H112" i="6"/>
  <c r="D113" i="6"/>
  <c r="F113" i="6"/>
  <c r="G113" i="6"/>
  <c r="K113" i="6" s="1"/>
  <c r="L113" i="6" s="1"/>
  <c r="H113" i="6"/>
  <c r="D114" i="6"/>
  <c r="F114" i="6"/>
  <c r="G114" i="6"/>
  <c r="K114" i="6" s="1"/>
  <c r="H114" i="6"/>
  <c r="D115" i="6"/>
  <c r="F115" i="6"/>
  <c r="G115" i="6"/>
  <c r="K115" i="6" s="1"/>
  <c r="H115" i="6"/>
  <c r="D116" i="6"/>
  <c r="F116" i="6"/>
  <c r="G116" i="6"/>
  <c r="K116" i="6" s="1"/>
  <c r="H116" i="6"/>
  <c r="D117" i="6"/>
  <c r="F117" i="6"/>
  <c r="G117" i="6"/>
  <c r="K117" i="6" s="1"/>
  <c r="H117" i="6"/>
  <c r="D118" i="6"/>
  <c r="F118" i="6"/>
  <c r="G118" i="6"/>
  <c r="K118" i="6" s="1"/>
  <c r="H118" i="6"/>
  <c r="D119" i="6"/>
  <c r="F119" i="6"/>
  <c r="G119" i="6"/>
  <c r="K119" i="6" s="1"/>
  <c r="H119" i="6"/>
  <c r="D120" i="6"/>
  <c r="F120" i="6"/>
  <c r="G120" i="6"/>
  <c r="K120" i="6" s="1"/>
  <c r="H120" i="6"/>
  <c r="D121" i="6"/>
  <c r="F121" i="6"/>
  <c r="G121" i="6"/>
  <c r="K121" i="6" s="1"/>
  <c r="H121" i="6"/>
  <c r="D122" i="6"/>
  <c r="F122" i="6"/>
  <c r="G122" i="6"/>
  <c r="K122" i="6" s="1"/>
  <c r="H122" i="6"/>
  <c r="D123" i="6"/>
  <c r="F123" i="6"/>
  <c r="G123" i="6"/>
  <c r="K123" i="6" s="1"/>
  <c r="H123" i="6"/>
  <c r="D124" i="6"/>
  <c r="F124" i="6"/>
  <c r="G124" i="6"/>
  <c r="K124" i="6" s="1"/>
  <c r="H124" i="6"/>
  <c r="D125" i="6"/>
  <c r="F125" i="6"/>
  <c r="G125" i="6"/>
  <c r="K125" i="6" s="1"/>
  <c r="H125" i="6"/>
  <c r="D126" i="6"/>
  <c r="F126" i="6"/>
  <c r="G126" i="6"/>
  <c r="K126" i="6" s="1"/>
  <c r="H126" i="6"/>
  <c r="D127" i="6"/>
  <c r="F127" i="6"/>
  <c r="G127" i="6"/>
  <c r="K127" i="6" s="1"/>
  <c r="H127" i="6"/>
  <c r="D128" i="6"/>
  <c r="F128" i="6"/>
  <c r="G128" i="6"/>
  <c r="K128" i="6" s="1"/>
  <c r="H128" i="6"/>
  <c r="D129" i="6"/>
  <c r="F129" i="6"/>
  <c r="G129" i="6"/>
  <c r="H129" i="6"/>
  <c r="K129" i="6"/>
  <c r="D130" i="6"/>
  <c r="F130" i="6"/>
  <c r="G130" i="6"/>
  <c r="K130" i="6" s="1"/>
  <c r="H130" i="6"/>
  <c r="D131" i="6"/>
  <c r="F131" i="6"/>
  <c r="G131" i="6"/>
  <c r="K131" i="6" s="1"/>
  <c r="H131" i="6"/>
  <c r="D132" i="6"/>
  <c r="F132" i="6"/>
  <c r="G132" i="6"/>
  <c r="K132" i="6" s="1"/>
  <c r="H132" i="6"/>
  <c r="D133" i="6"/>
  <c r="F133" i="6"/>
  <c r="G133" i="6"/>
  <c r="K133" i="6" s="1"/>
  <c r="H133" i="6"/>
  <c r="D134" i="6"/>
  <c r="F134" i="6"/>
  <c r="G134" i="6"/>
  <c r="K134" i="6" s="1"/>
  <c r="H134" i="6"/>
  <c r="D135" i="6"/>
  <c r="F135" i="6"/>
  <c r="G135" i="6"/>
  <c r="K135" i="6" s="1"/>
  <c r="H135" i="6"/>
  <c r="D136" i="6"/>
  <c r="F136" i="6"/>
  <c r="G136" i="6"/>
  <c r="K136" i="6" s="1"/>
  <c r="H136" i="6"/>
  <c r="D137" i="6"/>
  <c r="F137" i="6"/>
  <c r="G137" i="6"/>
  <c r="K137" i="6" s="1"/>
  <c r="H137" i="6"/>
  <c r="D138" i="6"/>
  <c r="F138" i="6"/>
  <c r="G138" i="6"/>
  <c r="K138" i="6" s="1"/>
  <c r="H138" i="6"/>
  <c r="D139" i="6"/>
  <c r="F139" i="6"/>
  <c r="G139" i="6"/>
  <c r="K139" i="6" s="1"/>
  <c r="H139" i="6"/>
  <c r="D140" i="6"/>
  <c r="F140" i="6"/>
  <c r="G140" i="6"/>
  <c r="K140" i="6" s="1"/>
  <c r="H140" i="6"/>
  <c r="D141" i="6"/>
  <c r="F141" i="6"/>
  <c r="G141" i="6"/>
  <c r="K141" i="6" s="1"/>
  <c r="H141" i="6"/>
  <c r="D142" i="6"/>
  <c r="F142" i="6"/>
  <c r="G142" i="6"/>
  <c r="K142" i="6" s="1"/>
  <c r="H142" i="6"/>
  <c r="D143" i="6"/>
  <c r="F143" i="6"/>
  <c r="G143" i="6"/>
  <c r="K143" i="6" s="1"/>
  <c r="H143" i="6"/>
  <c r="D144" i="6"/>
  <c r="F144" i="6"/>
  <c r="G144" i="6"/>
  <c r="K144" i="6" s="1"/>
  <c r="H144" i="6"/>
  <c r="D145" i="6"/>
  <c r="F145" i="6"/>
  <c r="G145" i="6"/>
  <c r="K145" i="6" s="1"/>
  <c r="H145" i="6"/>
  <c r="D146" i="6"/>
  <c r="F146" i="6"/>
  <c r="G146" i="6"/>
  <c r="K146" i="6" s="1"/>
  <c r="H146" i="6"/>
  <c r="D147" i="6"/>
  <c r="F147" i="6"/>
  <c r="G147" i="6"/>
  <c r="K147" i="6" s="1"/>
  <c r="H147" i="6"/>
  <c r="D148" i="6"/>
  <c r="F148" i="6"/>
  <c r="G148" i="6"/>
  <c r="K148" i="6" s="1"/>
  <c r="H148" i="6"/>
  <c r="D149" i="6"/>
  <c r="F149" i="6"/>
  <c r="G149" i="6"/>
  <c r="K149" i="6" s="1"/>
  <c r="H149" i="6"/>
  <c r="D150" i="6"/>
  <c r="F150" i="6"/>
  <c r="G150" i="6"/>
  <c r="K150" i="6" s="1"/>
  <c r="H150" i="6"/>
  <c r="D151" i="6"/>
  <c r="F151" i="6"/>
  <c r="G151" i="6"/>
  <c r="K151" i="6" s="1"/>
  <c r="H151" i="6"/>
  <c r="D152" i="6"/>
  <c r="F152" i="6"/>
  <c r="G152" i="6"/>
  <c r="K152" i="6" s="1"/>
  <c r="H152" i="6"/>
  <c r="D153" i="6"/>
  <c r="F153" i="6"/>
  <c r="G153" i="6"/>
  <c r="K153" i="6" s="1"/>
  <c r="H153" i="6"/>
  <c r="D154" i="6"/>
  <c r="F154" i="6"/>
  <c r="G154" i="6"/>
  <c r="K154" i="6" s="1"/>
  <c r="H154" i="6"/>
  <c r="D155" i="6"/>
  <c r="F155" i="6"/>
  <c r="G155" i="6"/>
  <c r="K155" i="6" s="1"/>
  <c r="H155" i="6"/>
  <c r="D156" i="6"/>
  <c r="F156" i="6"/>
  <c r="G156" i="6"/>
  <c r="K156" i="6" s="1"/>
  <c r="H156" i="6"/>
  <c r="D157" i="6"/>
  <c r="F157" i="6"/>
  <c r="G157" i="6"/>
  <c r="K157" i="6" s="1"/>
  <c r="H157" i="6"/>
  <c r="D158" i="6"/>
  <c r="F158" i="6"/>
  <c r="G158" i="6"/>
  <c r="K158" i="6" s="1"/>
  <c r="H158" i="6"/>
  <c r="D159" i="6"/>
  <c r="F159" i="6"/>
  <c r="G159" i="6"/>
  <c r="K159" i="6" s="1"/>
  <c r="H159" i="6"/>
  <c r="D160" i="6"/>
  <c r="F160" i="6"/>
  <c r="G160" i="6"/>
  <c r="K160" i="6" s="1"/>
  <c r="H160" i="6"/>
  <c r="D161" i="6"/>
  <c r="F161" i="6"/>
  <c r="G161" i="6"/>
  <c r="K161" i="6" s="1"/>
  <c r="H161" i="6"/>
  <c r="D162" i="6"/>
  <c r="F162" i="6"/>
  <c r="G162" i="6"/>
  <c r="K162" i="6" s="1"/>
  <c r="H162" i="6"/>
  <c r="D163" i="6"/>
  <c r="F163" i="6"/>
  <c r="G163" i="6"/>
  <c r="K163" i="6" s="1"/>
  <c r="H163" i="6"/>
  <c r="D164" i="6"/>
  <c r="F164" i="6"/>
  <c r="G164" i="6"/>
  <c r="K164" i="6" s="1"/>
  <c r="H164" i="6"/>
  <c r="D165" i="6"/>
  <c r="F165" i="6"/>
  <c r="G165" i="6"/>
  <c r="K165" i="6" s="1"/>
  <c r="H165" i="6"/>
  <c r="D166" i="6"/>
  <c r="F166" i="6"/>
  <c r="G166" i="6"/>
  <c r="K166" i="6" s="1"/>
  <c r="H166" i="6"/>
  <c r="D167" i="6"/>
  <c r="F167" i="6"/>
  <c r="G167" i="6"/>
  <c r="K167" i="6" s="1"/>
  <c r="H167" i="6"/>
  <c r="D168" i="6"/>
  <c r="F168" i="6"/>
  <c r="G168" i="6"/>
  <c r="K168" i="6" s="1"/>
  <c r="H168" i="6"/>
  <c r="D169" i="6"/>
  <c r="F169" i="6"/>
  <c r="G169" i="6"/>
  <c r="K169" i="6" s="1"/>
  <c r="H169" i="6"/>
  <c r="D170" i="6"/>
  <c r="F170" i="6"/>
  <c r="G170" i="6"/>
  <c r="K170" i="6" s="1"/>
  <c r="H170" i="6"/>
  <c r="D171" i="6"/>
  <c r="F171" i="6"/>
  <c r="G171" i="6"/>
  <c r="K171" i="6" s="1"/>
  <c r="H171" i="6"/>
  <c r="D172" i="6"/>
  <c r="F172" i="6"/>
  <c r="G172" i="6"/>
  <c r="K172" i="6" s="1"/>
  <c r="H172" i="6"/>
  <c r="D173" i="6"/>
  <c r="F173" i="6"/>
  <c r="G173" i="6"/>
  <c r="K173" i="6" s="1"/>
  <c r="H173" i="6"/>
  <c r="D174" i="6"/>
  <c r="F174" i="6"/>
  <c r="G174" i="6"/>
  <c r="K174" i="6" s="1"/>
  <c r="H174" i="6"/>
  <c r="D175" i="6"/>
  <c r="F175" i="6"/>
  <c r="G175" i="6"/>
  <c r="K175" i="6" s="1"/>
  <c r="H175" i="6"/>
  <c r="D176" i="6"/>
  <c r="F176" i="6"/>
  <c r="G176" i="6"/>
  <c r="K176" i="6" s="1"/>
  <c r="H176" i="6"/>
  <c r="D177" i="6"/>
  <c r="F177" i="6"/>
  <c r="G177" i="6"/>
  <c r="K177" i="6" s="1"/>
  <c r="H177" i="6"/>
  <c r="D178" i="6"/>
  <c r="F178" i="6"/>
  <c r="G178" i="6"/>
  <c r="K178" i="6" s="1"/>
  <c r="H178" i="6"/>
  <c r="D179" i="6"/>
  <c r="F179" i="6"/>
  <c r="G179" i="6"/>
  <c r="K179" i="6" s="1"/>
  <c r="H179" i="6"/>
  <c r="D180" i="6"/>
  <c r="F180" i="6"/>
  <c r="G180" i="6"/>
  <c r="K180" i="6" s="1"/>
  <c r="H180" i="6"/>
  <c r="D181" i="6"/>
  <c r="F181" i="6"/>
  <c r="G181" i="6"/>
  <c r="K181" i="6" s="1"/>
  <c r="H181" i="6"/>
  <c r="D182" i="6"/>
  <c r="F182" i="6"/>
  <c r="G182" i="6"/>
  <c r="K182" i="6" s="1"/>
  <c r="H182" i="6"/>
  <c r="D183" i="6"/>
  <c r="F183" i="6"/>
  <c r="G183" i="6"/>
  <c r="H183" i="6"/>
  <c r="K183" i="6"/>
  <c r="D184" i="6"/>
  <c r="F184" i="6"/>
  <c r="G184" i="6"/>
  <c r="K184" i="6" s="1"/>
  <c r="H184" i="6"/>
  <c r="D185" i="6"/>
  <c r="F185" i="6"/>
  <c r="G185" i="6"/>
  <c r="K185" i="6" s="1"/>
  <c r="H185" i="6"/>
  <c r="D186" i="6"/>
  <c r="F186" i="6"/>
  <c r="G186" i="6"/>
  <c r="K186" i="6" s="1"/>
  <c r="H186" i="6"/>
  <c r="D187" i="6"/>
  <c r="F187" i="6"/>
  <c r="G187" i="6"/>
  <c r="K187" i="6" s="1"/>
  <c r="H187" i="6"/>
  <c r="D188" i="6"/>
  <c r="F188" i="6"/>
  <c r="G188" i="6"/>
  <c r="K188" i="6" s="1"/>
  <c r="H188" i="6"/>
  <c r="D189" i="6"/>
  <c r="F189" i="6"/>
  <c r="G189" i="6"/>
  <c r="K189" i="6" s="1"/>
  <c r="H189" i="6"/>
  <c r="D190" i="6"/>
  <c r="F190" i="6"/>
  <c r="G190" i="6"/>
  <c r="K190" i="6" s="1"/>
  <c r="H190" i="6"/>
  <c r="D191" i="6"/>
  <c r="F191" i="6"/>
  <c r="G191" i="6"/>
  <c r="K191" i="6" s="1"/>
  <c r="H191" i="6"/>
  <c r="D192" i="6"/>
  <c r="F192" i="6"/>
  <c r="G192" i="6"/>
  <c r="K192" i="6" s="1"/>
  <c r="H192" i="6"/>
  <c r="D193" i="6"/>
  <c r="F193" i="6"/>
  <c r="G193" i="6"/>
  <c r="K193" i="6" s="1"/>
  <c r="H193" i="6"/>
  <c r="D194" i="6"/>
  <c r="F194" i="6"/>
  <c r="G194" i="6"/>
  <c r="K194" i="6" s="1"/>
  <c r="H194" i="6"/>
  <c r="D195" i="6"/>
  <c r="F195" i="6"/>
  <c r="G195" i="6"/>
  <c r="K195" i="6" s="1"/>
  <c r="H195" i="6"/>
  <c r="D196" i="6"/>
  <c r="F196" i="6"/>
  <c r="G196" i="6"/>
  <c r="K196" i="6" s="1"/>
  <c r="H196" i="6"/>
  <c r="D197" i="6"/>
  <c r="F197" i="6"/>
  <c r="G197" i="6"/>
  <c r="K197" i="6" s="1"/>
  <c r="H197" i="6"/>
  <c r="D198" i="6"/>
  <c r="F198" i="6"/>
  <c r="G198" i="6"/>
  <c r="K198" i="6" s="1"/>
  <c r="H198" i="6"/>
  <c r="D199" i="6"/>
  <c r="F199" i="6"/>
  <c r="G199" i="6"/>
  <c r="K199" i="6" s="1"/>
  <c r="H199" i="6"/>
  <c r="D200" i="6"/>
  <c r="F200" i="6"/>
  <c r="G200" i="6"/>
  <c r="K200" i="6" s="1"/>
  <c r="H200" i="6"/>
  <c r="D201" i="6"/>
  <c r="F201" i="6"/>
  <c r="G201" i="6"/>
  <c r="K201" i="6" s="1"/>
  <c r="H201" i="6"/>
  <c r="D202" i="6"/>
  <c r="F202" i="6"/>
  <c r="G202" i="6"/>
  <c r="K202" i="6" s="1"/>
  <c r="H202" i="6"/>
  <c r="D203" i="6"/>
  <c r="F203" i="6"/>
  <c r="G203" i="6"/>
  <c r="K203" i="6" s="1"/>
  <c r="H203" i="6"/>
  <c r="D204" i="6"/>
  <c r="F204" i="6"/>
  <c r="G204" i="6"/>
  <c r="K204" i="6" s="1"/>
  <c r="H204" i="6"/>
  <c r="D205" i="6"/>
  <c r="F205" i="6"/>
  <c r="G205" i="6"/>
  <c r="K205" i="6" s="1"/>
  <c r="H205" i="6"/>
  <c r="D206" i="6"/>
  <c r="F206" i="6"/>
  <c r="G206" i="6"/>
  <c r="K206" i="6" s="1"/>
  <c r="H206" i="6"/>
  <c r="D207" i="6"/>
  <c r="F207" i="6"/>
  <c r="G207" i="6"/>
  <c r="K207" i="6" s="1"/>
  <c r="H207" i="6"/>
  <c r="D208" i="6"/>
  <c r="F208" i="6"/>
  <c r="G208" i="6"/>
  <c r="K208" i="6" s="1"/>
  <c r="H208" i="6"/>
  <c r="D209" i="6"/>
  <c r="F209" i="6"/>
  <c r="G209" i="6"/>
  <c r="K209" i="6" s="1"/>
  <c r="H209" i="6"/>
  <c r="D210" i="6"/>
  <c r="F210" i="6"/>
  <c r="G210" i="6"/>
  <c r="K210" i="6" s="1"/>
  <c r="H210" i="6"/>
  <c r="D211" i="6"/>
  <c r="F211" i="6"/>
  <c r="G211" i="6"/>
  <c r="K211" i="6" s="1"/>
  <c r="H211" i="6"/>
  <c r="D212" i="6"/>
  <c r="F212" i="6"/>
  <c r="G212" i="6"/>
  <c r="K212" i="6" s="1"/>
  <c r="H212" i="6"/>
  <c r="D213" i="6"/>
  <c r="F213" i="6"/>
  <c r="G213" i="6"/>
  <c r="H213" i="6"/>
  <c r="K213" i="6"/>
  <c r="D214" i="6"/>
  <c r="F214" i="6"/>
  <c r="G214" i="6"/>
  <c r="K214" i="6" s="1"/>
  <c r="H214" i="6"/>
  <c r="D215" i="6"/>
  <c r="F215" i="6"/>
  <c r="G215" i="6"/>
  <c r="K215" i="6" s="1"/>
  <c r="H215" i="6"/>
  <c r="D216" i="6"/>
  <c r="F216" i="6"/>
  <c r="G216" i="6"/>
  <c r="K216" i="6" s="1"/>
  <c r="H216" i="6"/>
  <c r="D217" i="6"/>
  <c r="F217" i="6"/>
  <c r="G217" i="6"/>
  <c r="K217" i="6" s="1"/>
  <c r="H217" i="6"/>
  <c r="D218" i="6"/>
  <c r="F218" i="6"/>
  <c r="G218" i="6"/>
  <c r="K218" i="6" s="1"/>
  <c r="H218" i="6"/>
  <c r="D219" i="6"/>
  <c r="F219" i="6"/>
  <c r="G219" i="6"/>
  <c r="K219" i="6" s="1"/>
  <c r="H219" i="6"/>
  <c r="D220" i="6"/>
  <c r="F220" i="6"/>
  <c r="G220" i="6"/>
  <c r="K220" i="6" s="1"/>
  <c r="H220" i="6"/>
  <c r="D221" i="6"/>
  <c r="F221" i="6"/>
  <c r="G221" i="6"/>
  <c r="K221" i="6" s="1"/>
  <c r="H221" i="6"/>
  <c r="D222" i="6"/>
  <c r="F222" i="6"/>
  <c r="G222" i="6"/>
  <c r="K222" i="6" s="1"/>
  <c r="H222" i="6"/>
  <c r="D223" i="6"/>
  <c r="F223" i="6"/>
  <c r="G223" i="6"/>
  <c r="H223" i="6"/>
  <c r="K223" i="6"/>
  <c r="D224" i="6"/>
  <c r="F224" i="6"/>
  <c r="G224" i="6"/>
  <c r="K224" i="6" s="1"/>
  <c r="H224" i="6"/>
  <c r="D225" i="6"/>
  <c r="F225" i="6"/>
  <c r="G225" i="6"/>
  <c r="K225" i="6" s="1"/>
  <c r="H225" i="6"/>
  <c r="D226" i="6"/>
  <c r="F226" i="6"/>
  <c r="G226" i="6"/>
  <c r="K226" i="6" s="1"/>
  <c r="H226" i="6"/>
  <c r="D227" i="6"/>
  <c r="F227" i="6"/>
  <c r="G227" i="6"/>
  <c r="K227" i="6" s="1"/>
  <c r="H227" i="6"/>
  <c r="D228" i="6"/>
  <c r="F228" i="6"/>
  <c r="G228" i="6"/>
  <c r="K228" i="6" s="1"/>
  <c r="H228" i="6"/>
  <c r="D229" i="6"/>
  <c r="F229" i="6"/>
  <c r="G229" i="6"/>
  <c r="K229" i="6" s="1"/>
  <c r="H229" i="6"/>
  <c r="D230" i="6"/>
  <c r="F230" i="6"/>
  <c r="G230" i="6"/>
  <c r="K230" i="6" s="1"/>
  <c r="H230" i="6"/>
  <c r="D231" i="6"/>
  <c r="F231" i="6"/>
  <c r="G231" i="6"/>
  <c r="K231" i="6" s="1"/>
  <c r="H231" i="6"/>
  <c r="D232" i="6"/>
  <c r="F232" i="6"/>
  <c r="G232" i="6"/>
  <c r="K232" i="6" s="1"/>
  <c r="H232" i="6"/>
  <c r="D233" i="6"/>
  <c r="F233" i="6"/>
  <c r="G233" i="6"/>
  <c r="K233" i="6" s="1"/>
  <c r="H233" i="6"/>
  <c r="D234" i="6"/>
  <c r="F234" i="6"/>
  <c r="G234" i="6"/>
  <c r="K234" i="6" s="1"/>
  <c r="H234" i="6"/>
  <c r="D235" i="6"/>
  <c r="F235" i="6"/>
  <c r="G235" i="6"/>
  <c r="K235" i="6" s="1"/>
  <c r="H235" i="6"/>
  <c r="D236" i="6"/>
  <c r="F236" i="6"/>
  <c r="G236" i="6"/>
  <c r="K236" i="6" s="1"/>
  <c r="H236" i="6"/>
  <c r="D237" i="6"/>
  <c r="F237" i="6"/>
  <c r="G237" i="6"/>
  <c r="K237" i="6" s="1"/>
  <c r="H237" i="6"/>
  <c r="D238" i="6"/>
  <c r="F238" i="6"/>
  <c r="G238" i="6"/>
  <c r="K238" i="6" s="1"/>
  <c r="H238" i="6"/>
  <c r="D239" i="6"/>
  <c r="F239" i="6"/>
  <c r="G239" i="6"/>
  <c r="K239" i="6" s="1"/>
  <c r="H239" i="6"/>
  <c r="D240" i="6"/>
  <c r="F240" i="6"/>
  <c r="G240" i="6"/>
  <c r="K240" i="6" s="1"/>
  <c r="H240" i="6"/>
  <c r="D241" i="6"/>
  <c r="F241" i="6"/>
  <c r="G241" i="6"/>
  <c r="K241" i="6" s="1"/>
  <c r="H241" i="6"/>
  <c r="D242" i="6"/>
  <c r="F242" i="6"/>
  <c r="G242" i="6"/>
  <c r="K242" i="6" s="1"/>
  <c r="H242" i="6"/>
  <c r="D243" i="6"/>
  <c r="F243" i="6"/>
  <c r="G243" i="6"/>
  <c r="K243" i="6" s="1"/>
  <c r="H243" i="6"/>
  <c r="D244" i="6"/>
  <c r="F244" i="6"/>
  <c r="G244" i="6"/>
  <c r="K244" i="6" s="1"/>
  <c r="H244" i="6"/>
  <c r="D245" i="6"/>
  <c r="F245" i="6"/>
  <c r="G245" i="6"/>
  <c r="K245" i="6" s="1"/>
  <c r="H245" i="6"/>
  <c r="D246" i="6"/>
  <c r="F246" i="6"/>
  <c r="G246" i="6"/>
  <c r="K246" i="6" s="1"/>
  <c r="H246" i="6"/>
  <c r="D247" i="6"/>
  <c r="F247" i="6"/>
  <c r="G247" i="6"/>
  <c r="K247" i="6" s="1"/>
  <c r="H247" i="6"/>
  <c r="D248" i="6"/>
  <c r="F248" i="6"/>
  <c r="G248" i="6"/>
  <c r="K248" i="6" s="1"/>
  <c r="H248" i="6"/>
  <c r="D249" i="6"/>
  <c r="F249" i="6"/>
  <c r="G249" i="6"/>
  <c r="K249" i="6" s="1"/>
  <c r="H249" i="6"/>
  <c r="D250" i="6"/>
  <c r="F250" i="6"/>
  <c r="G250" i="6"/>
  <c r="K250" i="6" s="1"/>
  <c r="H250" i="6"/>
  <c r="D251" i="6"/>
  <c r="F251" i="6"/>
  <c r="G251" i="6"/>
  <c r="K251" i="6" s="1"/>
  <c r="H251" i="6"/>
  <c r="D252" i="6"/>
  <c r="F252" i="6"/>
  <c r="G252" i="6"/>
  <c r="K252" i="6" s="1"/>
  <c r="H252" i="6"/>
  <c r="D253" i="6"/>
  <c r="F253" i="6"/>
  <c r="G253" i="6"/>
  <c r="K253" i="6" s="1"/>
  <c r="H253" i="6"/>
  <c r="D254" i="6"/>
  <c r="F254" i="6"/>
  <c r="G254" i="6"/>
  <c r="K254" i="6" s="1"/>
  <c r="H254" i="6"/>
  <c r="D255" i="6"/>
  <c r="F255" i="6"/>
  <c r="G255" i="6"/>
  <c r="K255" i="6" s="1"/>
  <c r="H255" i="6"/>
  <c r="D256" i="6"/>
  <c r="F256" i="6"/>
  <c r="G256" i="6"/>
  <c r="K256" i="6" s="1"/>
  <c r="H256" i="6"/>
  <c r="D257" i="6"/>
  <c r="F257" i="6"/>
  <c r="G257" i="6"/>
  <c r="K257" i="6" s="1"/>
  <c r="H257" i="6"/>
  <c r="D258" i="6"/>
  <c r="F258" i="6"/>
  <c r="G258" i="6"/>
  <c r="K258" i="6" s="1"/>
  <c r="H258" i="6"/>
  <c r="D259" i="6"/>
  <c r="F259" i="6"/>
  <c r="G259" i="6"/>
  <c r="K259" i="6" s="1"/>
  <c r="H259" i="6"/>
  <c r="D260" i="6"/>
  <c r="F260" i="6"/>
  <c r="G260" i="6"/>
  <c r="K260" i="6" s="1"/>
  <c r="H260" i="6"/>
  <c r="D261" i="6"/>
  <c r="F261" i="6"/>
  <c r="G261" i="6"/>
  <c r="K261" i="6" s="1"/>
  <c r="H261" i="6"/>
  <c r="D262" i="6"/>
  <c r="F262" i="6"/>
  <c r="G262" i="6"/>
  <c r="K262" i="6" s="1"/>
  <c r="H262" i="6"/>
  <c r="D263" i="6"/>
  <c r="F263" i="6"/>
  <c r="G263" i="6"/>
  <c r="K263" i="6" s="1"/>
  <c r="H263" i="6"/>
  <c r="D264" i="6"/>
  <c r="F264" i="6"/>
  <c r="G264" i="6"/>
  <c r="K264" i="6" s="1"/>
  <c r="H264" i="6"/>
  <c r="D265" i="6"/>
  <c r="F265" i="6"/>
  <c r="G265" i="6"/>
  <c r="K265" i="6" s="1"/>
  <c r="H265" i="6"/>
  <c r="D266" i="6"/>
  <c r="F266" i="6"/>
  <c r="G266" i="6"/>
  <c r="K266" i="6" s="1"/>
  <c r="H266" i="6"/>
  <c r="D267" i="6"/>
  <c r="F267" i="6"/>
  <c r="G267" i="6"/>
  <c r="K267" i="6" s="1"/>
  <c r="H267" i="6"/>
  <c r="D268" i="6"/>
  <c r="F268" i="6"/>
  <c r="G268" i="6"/>
  <c r="K268" i="6" s="1"/>
  <c r="H268" i="6"/>
  <c r="D269" i="6"/>
  <c r="F269" i="6"/>
  <c r="G269" i="6"/>
  <c r="K269" i="6" s="1"/>
  <c r="H269" i="6"/>
  <c r="D270" i="6"/>
  <c r="F270" i="6"/>
  <c r="G270" i="6"/>
  <c r="K270" i="6" s="1"/>
  <c r="H270" i="6"/>
  <c r="D271" i="6"/>
  <c r="F271" i="6"/>
  <c r="G271" i="6"/>
  <c r="K271" i="6" s="1"/>
  <c r="H271" i="6"/>
  <c r="D272" i="6"/>
  <c r="F272" i="6"/>
  <c r="G272" i="6"/>
  <c r="K272" i="6" s="1"/>
  <c r="H272" i="6"/>
  <c r="D273" i="6"/>
  <c r="F273" i="6"/>
  <c r="G273" i="6"/>
  <c r="K273" i="6" s="1"/>
  <c r="H273" i="6"/>
  <c r="D274" i="6"/>
  <c r="F274" i="6"/>
  <c r="G274" i="6"/>
  <c r="K274" i="6" s="1"/>
  <c r="H274" i="6"/>
  <c r="D275" i="6"/>
  <c r="F275" i="6"/>
  <c r="G275" i="6"/>
  <c r="K275" i="6" s="1"/>
  <c r="H275" i="6"/>
  <c r="D276" i="6"/>
  <c r="F276" i="6"/>
  <c r="G276" i="6"/>
  <c r="K276" i="6" s="1"/>
  <c r="H276" i="6"/>
  <c r="D277" i="6"/>
  <c r="F277" i="6"/>
  <c r="G277" i="6"/>
  <c r="K277" i="6" s="1"/>
  <c r="H277" i="6"/>
  <c r="D278" i="6"/>
  <c r="F278" i="6"/>
  <c r="G278" i="6"/>
  <c r="K278" i="6" s="1"/>
  <c r="H278" i="6"/>
  <c r="D279" i="6"/>
  <c r="F279" i="6"/>
  <c r="G279" i="6"/>
  <c r="K279" i="6" s="1"/>
  <c r="H279" i="6"/>
  <c r="D280" i="6"/>
  <c r="F280" i="6"/>
  <c r="G280" i="6"/>
  <c r="K280" i="6" s="1"/>
  <c r="H280" i="6"/>
  <c r="D281" i="6"/>
  <c r="F281" i="6"/>
  <c r="G281" i="6"/>
  <c r="K281" i="6" s="1"/>
  <c r="H281" i="6"/>
  <c r="D282" i="6"/>
  <c r="F282" i="6"/>
  <c r="G282" i="6"/>
  <c r="K282" i="6" s="1"/>
  <c r="H282" i="6"/>
  <c r="D283" i="6"/>
  <c r="F283" i="6"/>
  <c r="G283" i="6"/>
  <c r="H283" i="6"/>
  <c r="K283" i="6"/>
  <c r="D284" i="6"/>
  <c r="F284" i="6"/>
  <c r="G284" i="6"/>
  <c r="K284" i="6" s="1"/>
  <c r="H284" i="6"/>
  <c r="D285" i="6"/>
  <c r="F285" i="6"/>
  <c r="G285" i="6"/>
  <c r="K285" i="6" s="1"/>
  <c r="H285" i="6"/>
  <c r="D286" i="6"/>
  <c r="F286" i="6"/>
  <c r="G286" i="6"/>
  <c r="K286" i="6" s="1"/>
  <c r="H286" i="6"/>
  <c r="D287" i="6"/>
  <c r="F287" i="6"/>
  <c r="G287" i="6"/>
  <c r="K287" i="6" s="1"/>
  <c r="H287" i="6"/>
  <c r="D288" i="6"/>
  <c r="F288" i="6"/>
  <c r="G288" i="6"/>
  <c r="K288" i="6" s="1"/>
  <c r="H288" i="6"/>
  <c r="D289" i="6"/>
  <c r="F289" i="6"/>
  <c r="G289" i="6"/>
  <c r="K289" i="6" s="1"/>
  <c r="H289" i="6"/>
  <c r="D290" i="6"/>
  <c r="F290" i="6"/>
  <c r="G290" i="6"/>
  <c r="K290" i="6" s="1"/>
  <c r="H290" i="6"/>
  <c r="D291" i="6"/>
  <c r="F291" i="6"/>
  <c r="G291" i="6"/>
  <c r="K291" i="6" s="1"/>
  <c r="H291" i="6"/>
  <c r="D292" i="6"/>
  <c r="F292" i="6"/>
  <c r="G292" i="6"/>
  <c r="K292" i="6" s="1"/>
  <c r="H292" i="6"/>
  <c r="D293" i="6"/>
  <c r="F293" i="6"/>
  <c r="G293" i="6"/>
  <c r="K293" i="6" s="1"/>
  <c r="H293" i="6"/>
  <c r="C5" i="4"/>
  <c r="D5" i="4" s="1"/>
  <c r="C4" i="4"/>
  <c r="C3" i="4"/>
  <c r="C7" i="4"/>
  <c r="C12" i="4"/>
  <c r="C11" i="4"/>
  <c r="L169" i="6" l="1"/>
  <c r="L269" i="6"/>
  <c r="L67" i="6"/>
  <c r="L27" i="6"/>
  <c r="L144" i="6"/>
  <c r="L256" i="6"/>
  <c r="L179" i="6"/>
  <c r="L100" i="6"/>
  <c r="L63" i="6"/>
  <c r="L197" i="6"/>
  <c r="L33" i="6"/>
  <c r="L59" i="6"/>
  <c r="L133" i="6"/>
  <c r="L73" i="6"/>
  <c r="L50" i="6"/>
  <c r="L220" i="6"/>
  <c r="L97" i="6"/>
  <c r="L57" i="6"/>
  <c r="L36" i="6"/>
  <c r="L202" i="6"/>
  <c r="L87" i="6"/>
  <c r="L52" i="6"/>
  <c r="L290" i="6"/>
  <c r="L227" i="6"/>
  <c r="L139" i="6"/>
  <c r="L43" i="6"/>
  <c r="L241" i="6"/>
  <c r="L173" i="6"/>
  <c r="L229" i="6"/>
  <c r="L273" i="6"/>
  <c r="L283" i="6"/>
  <c r="L243" i="6"/>
  <c r="L166" i="6"/>
  <c r="L120" i="6"/>
  <c r="L30" i="6"/>
  <c r="L23" i="6"/>
  <c r="L280" i="6"/>
  <c r="L210" i="6"/>
  <c r="L180" i="6"/>
  <c r="L110" i="6"/>
  <c r="C8" i="4"/>
  <c r="L217" i="6"/>
  <c r="L183" i="6"/>
  <c r="L122" i="6"/>
  <c r="L117" i="6"/>
  <c r="L83" i="6"/>
  <c r="L53" i="6"/>
  <c r="L32" i="6"/>
  <c r="L233" i="6"/>
  <c r="L96" i="6"/>
  <c r="L266" i="6"/>
  <c r="L150" i="6"/>
  <c r="L270" i="6"/>
  <c r="L240" i="6"/>
  <c r="L212" i="6"/>
  <c r="L170" i="6"/>
  <c r="L112" i="6"/>
  <c r="L206" i="6"/>
  <c r="L232" i="6"/>
  <c r="L223" i="6"/>
  <c r="L182" i="6"/>
  <c r="L163" i="6"/>
  <c r="L141" i="6"/>
  <c r="L109" i="6"/>
  <c r="L89" i="6"/>
  <c r="L80" i="6"/>
  <c r="L84" i="6"/>
  <c r="L76" i="6"/>
  <c r="L69" i="6"/>
  <c r="L74" i="6"/>
  <c r="L61" i="6"/>
  <c r="L46" i="6"/>
  <c r="L275" i="6"/>
  <c r="L258" i="6"/>
  <c r="L237" i="6"/>
  <c r="L234" i="6"/>
  <c r="L219" i="6"/>
  <c r="L175" i="6"/>
  <c r="L158" i="6"/>
  <c r="L126" i="6"/>
  <c r="L107" i="6"/>
  <c r="L42" i="6"/>
  <c r="L282" i="6"/>
  <c r="L263" i="6"/>
  <c r="L277" i="6"/>
  <c r="L236" i="6"/>
  <c r="L199" i="6"/>
  <c r="L177" i="6"/>
  <c r="L102" i="6"/>
  <c r="L104" i="6"/>
  <c r="L249" i="6"/>
  <c r="L153" i="6"/>
  <c r="L149" i="6"/>
  <c r="L140" i="6"/>
  <c r="L137" i="6"/>
  <c r="L132" i="6"/>
  <c r="L123" i="6"/>
  <c r="L82" i="6"/>
  <c r="L60" i="6"/>
  <c r="L56" i="6"/>
  <c r="L29" i="6"/>
  <c r="L292" i="6"/>
  <c r="L287" i="6"/>
  <c r="L293" i="6"/>
  <c r="L260" i="6"/>
  <c r="L251" i="6"/>
  <c r="L247" i="6"/>
  <c r="L224" i="6"/>
  <c r="L216" i="6"/>
  <c r="L214" i="6"/>
  <c r="L196" i="6"/>
  <c r="L192" i="6"/>
  <c r="L187" i="6"/>
  <c r="L190" i="6"/>
  <c r="L157" i="6"/>
  <c r="L154" i="6"/>
  <c r="L151" i="6"/>
  <c r="L136" i="6"/>
  <c r="L127" i="6"/>
  <c r="L134" i="6"/>
  <c r="L119" i="6"/>
  <c r="L75" i="6"/>
  <c r="L35" i="6"/>
  <c r="L31" i="6"/>
  <c r="L25" i="6"/>
  <c r="L24" i="6"/>
  <c r="L156" i="6"/>
  <c r="L222" i="6"/>
  <c r="L172" i="6"/>
  <c r="L147" i="6"/>
  <c r="L129" i="6"/>
  <c r="L99" i="6"/>
  <c r="L79" i="6"/>
  <c r="L70" i="6"/>
  <c r="L77" i="6"/>
  <c r="L66" i="6"/>
  <c r="L40" i="6"/>
  <c r="L253" i="6"/>
  <c r="L200" i="6"/>
  <c r="L289" i="6"/>
  <c r="L279" i="6"/>
  <c r="L276" i="6"/>
  <c r="L274" i="6"/>
  <c r="L267" i="6"/>
  <c r="L209" i="6"/>
  <c r="L189" i="6"/>
  <c r="L184" i="6"/>
  <c r="L176" i="6"/>
  <c r="L174" i="6"/>
  <c r="L124" i="6"/>
  <c r="L116" i="6"/>
  <c r="L114" i="6"/>
  <c r="L92" i="6"/>
  <c r="L90" i="6"/>
  <c r="L204" i="6"/>
  <c r="L143" i="6"/>
  <c r="L257" i="6"/>
  <c r="L272" i="6"/>
  <c r="L264" i="6"/>
  <c r="L246" i="6"/>
  <c r="L213" i="6"/>
  <c r="L167" i="6"/>
  <c r="L164" i="6"/>
  <c r="L146" i="6"/>
  <c r="L68" i="6"/>
  <c r="L226" i="6"/>
  <c r="L207" i="6"/>
  <c r="L72" i="6"/>
  <c r="L49" i="6"/>
  <c r="L47" i="6"/>
  <c r="L22" i="6"/>
  <c r="L285" i="6"/>
  <c r="L254" i="6"/>
  <c r="L93" i="6"/>
  <c r="L278" i="6"/>
  <c r="L261" i="6"/>
  <c r="L230" i="6"/>
  <c r="L195" i="6"/>
  <c r="L186" i="6"/>
  <c r="L178" i="6"/>
  <c r="L161" i="6"/>
  <c r="L159" i="6"/>
  <c r="L130" i="6"/>
  <c r="L103" i="6"/>
  <c r="L95" i="6"/>
  <c r="L86" i="6"/>
  <c r="L78" i="6"/>
  <c r="L54" i="6"/>
  <c r="L38" i="6"/>
  <c r="L244" i="6"/>
  <c r="L239" i="6"/>
  <c r="L168" i="6"/>
  <c r="L286" i="6"/>
  <c r="L259" i="6"/>
  <c r="L203" i="6"/>
  <c r="L288" i="6"/>
  <c r="L271" i="6"/>
  <c r="L242" i="6"/>
  <c r="L205" i="6"/>
  <c r="L188" i="6"/>
  <c r="L171" i="6"/>
  <c r="L142" i="6"/>
  <c r="L105" i="6"/>
  <c r="L88" i="6"/>
  <c r="L71" i="6"/>
  <c r="L45" i="6"/>
  <c r="L268" i="6"/>
  <c r="L284" i="6"/>
  <c r="L281" i="6"/>
  <c r="L252" i="6"/>
  <c r="L250" i="6"/>
  <c r="L215" i="6"/>
  <c r="L198" i="6"/>
  <c r="L181" i="6"/>
  <c r="L152" i="6"/>
  <c r="L115" i="6"/>
  <c r="L106" i="6"/>
  <c r="L98" i="6"/>
  <c r="L81" i="6"/>
  <c r="L62" i="6"/>
  <c r="L39" i="6"/>
  <c r="L262" i="6"/>
  <c r="L225" i="6"/>
  <c r="L208" i="6"/>
  <c r="L194" i="6"/>
  <c r="L191" i="6"/>
  <c r="L162" i="6"/>
  <c r="L160" i="6"/>
  <c r="L125" i="6"/>
  <c r="L108" i="6"/>
  <c r="L94" i="6"/>
  <c r="L91" i="6"/>
  <c r="L64" i="6"/>
  <c r="L48" i="6"/>
  <c r="L41" i="6"/>
  <c r="L37" i="6"/>
  <c r="L193" i="6"/>
  <c r="L291" i="6"/>
  <c r="L235" i="6"/>
  <c r="L218" i="6"/>
  <c r="L201" i="6"/>
  <c r="L135" i="6"/>
  <c r="L118" i="6"/>
  <c r="L101" i="6"/>
  <c r="L55" i="6"/>
  <c r="L85" i="6"/>
  <c r="L245" i="6"/>
  <c r="L228" i="6"/>
  <c r="L211" i="6"/>
  <c r="L145" i="6"/>
  <c r="L128" i="6"/>
  <c r="L111" i="6"/>
  <c r="L26" i="6"/>
  <c r="L255" i="6"/>
  <c r="L238" i="6"/>
  <c r="L221" i="6"/>
  <c r="L155" i="6"/>
  <c r="L138" i="6"/>
  <c r="L121" i="6"/>
  <c r="L58" i="6"/>
  <c r="L51" i="6"/>
  <c r="L28" i="6"/>
  <c r="L185" i="6"/>
  <c r="L265" i="6"/>
  <c r="L248" i="6"/>
  <c r="L231" i="6"/>
  <c r="L165" i="6"/>
  <c r="L148" i="6"/>
  <c r="L131" i="6"/>
  <c r="L65" i="6"/>
  <c r="L44" i="6"/>
  <c r="L34" i="6"/>
  <c r="C9" i="4"/>
  <c r="C6" i="4"/>
  <c r="C10" i="4" l="1"/>
</calcChain>
</file>

<file path=xl/sharedStrings.xml><?xml version="1.0" encoding="utf-8"?>
<sst xmlns="http://schemas.openxmlformats.org/spreadsheetml/2006/main" count="45" uniqueCount="36">
  <si>
    <t>Theralpine Chiller Pro Test</t>
  </si>
  <si>
    <t>Water Temp (°C)</t>
  </si>
  <si>
    <t>ΔT (°C)</t>
  </si>
  <si>
    <t>Cooling Power (W)</t>
  </si>
  <si>
    <t>COP (-)</t>
  </si>
  <si>
    <t>Humidity (%)</t>
  </si>
  <si>
    <t>Room Temp (°C)</t>
  </si>
  <si>
    <t>Water mass (kg)</t>
  </si>
  <si>
    <t>NA</t>
  </si>
  <si>
    <t>Power Usage (Wh)</t>
  </si>
  <si>
    <t>Cumulative Power Usage (Wh)</t>
  </si>
  <si>
    <t>Start Temp.</t>
  </si>
  <si>
    <t>End Temp.</t>
  </si>
  <si>
    <t>Duration (min)</t>
  </si>
  <si>
    <t>Calculate</t>
  </si>
  <si>
    <t>Cooling Time</t>
  </si>
  <si>
    <t>COP</t>
  </si>
  <si>
    <t>Energy Used (kWh)</t>
  </si>
  <si>
    <t>Start Temp (°C)</t>
  </si>
  <si>
    <t>End Temp (°C)</t>
  </si>
  <si>
    <t>Average Power Input (W)</t>
  </si>
  <si>
    <t>Median Cooling Power (W)</t>
  </si>
  <si>
    <t>Average Ambient Temp (°C)</t>
  </si>
  <si>
    <t>Mean Humidity (%)</t>
  </si>
  <si>
    <t>Cooling Energy Removed (kWh)</t>
  </si>
  <si>
    <t>Energy Usage</t>
  </si>
  <si>
    <t>kwH</t>
  </si>
  <si>
    <t>Rhone</t>
  </si>
  <si>
    <t>Minutes</t>
  </si>
  <si>
    <t>Hours</t>
  </si>
  <si>
    <t>Smoothed Cooling per minute (°C)</t>
  </si>
  <si>
    <t>Power Input (W)</t>
  </si>
  <si>
    <t>Date &amp; Time</t>
  </si>
  <si>
    <r>
      <rPr>
        <b/>
        <sz val="12"/>
        <color theme="1"/>
        <rFont val="Nunito Sans 10pt Normal Light"/>
      </rPr>
      <t>Instructions:</t>
    </r>
    <r>
      <rPr>
        <sz val="12"/>
        <color theme="1"/>
        <rFont val="Nunito Sans 10pt Normal Light"/>
      </rPr>
      <t xml:space="preserve"> change start temperature and end temperature in the table below for an indicative calculation of the expected cooling time. Please note that your results may deviate depending on several factors, most importantly ambient temperature.</t>
    </r>
  </si>
  <si>
    <t>Ambient Temperature (°C)</t>
  </si>
  <si>
    <t>Test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</si>
</sst>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m/d/yy\ h:mm;@"/>
    <numFmt numFmtId="165" formatCode="0.0"/>
    <numFmt numFmtId="166" formatCode="d/m/yy\ h:mm;@"/>
    <numFmt numFmtId="167" formatCode="0.000"/>
    <numFmt numFmtId="168" formatCode="0.0000"/>
  </numFmts>
  <fonts count="12">
    <font>
      <sz val="12"/>
      <color theme="1"/>
      <name val="Aptos Narrow"/>
      <family val="2"/>
      <scheme val="minor"/>
    </font>
    <font>
      <sz val="12"/>
      <color theme="1"/>
      <name val="Aptos Narrow"/>
      <family val="2"/>
      <scheme val="minor"/>
    </font>
    <font>
      <sz val="10"/>
      <color theme="1"/>
      <name val="Aptos Narrow"/>
      <family val="2"/>
      <scheme val="minor"/>
    </font>
    <font>
      <sz val="12"/>
      <color theme="1"/>
      <name val="Nunito Sans 10pt Normal Light"/>
    </font>
    <font>
      <sz val="10"/>
      <color theme="1"/>
      <name val="Nunito Sans 10pt Normal Light"/>
    </font>
    <font>
      <sz val="11"/>
      <color indexed="8"/>
      <name val="Calibri"/>
      <family val="2"/>
    </font>
    <font>
      <b/>
      <sz val="12"/>
      <color theme="1"/>
      <name val="Nunito Sans 10pt Normal Light"/>
    </font>
    <font>
      <b/>
      <sz val="12"/>
      <color theme="0"/>
      <name val="Nunito Sans 10pt Normal Light"/>
    </font>
    <font>
      <b/>
      <sz val="26"/>
      <color theme="1"/>
      <name val="Nunito Sans 10pt Normal Light"/>
    </font>
    <font>
      <sz val="12"/>
      <color indexed="8"/>
      <name val="Calibri"/>
      <family val="2"/>
    </font>
    <font>
      <sz val="12"/>
      <color theme="1"/>
      <name val="Nunito Sans 10pt Normal"/>
    </font>
    <font>
      <b/>
      <sz val="12"/>
      <color theme="0"/>
      <name val="Nunito Sans 10pt Normal"/>
    </font>
  </fonts>
  <fills count="5">
    <fill>
      <patternFill patternType="none"/>
    </fill>
    <fill>
      <patternFill patternType="gray125"/>
    </fill>
    <fill>
      <patternFill patternType="solid">
        <fgColor theme="0"/>
        <bgColor indexed="64"/>
      </patternFill>
    </fill>
    <fill>
      <patternFill patternType="solid">
        <fgColor rgb="FF49CAEE"/>
        <bgColor indexed="64"/>
      </patternFill>
    </fill>
    <fill>
      <patternFill patternType="solid">
        <fgColor rgb="FF051D2E"/>
        <bgColor indexed="64"/>
      </patternFill>
    </fill>
  </fills>
  <borders count="2">
    <border>
      <left/>
      <right/>
      <top/>
      <bottom/>
      <diagonal/>
    </border>
    <border>
      <left style="dashed">
        <color indexed="64"/>
      </left>
      <right style="dashed">
        <color indexed="64"/>
      </right>
      <top style="dashed">
        <color indexed="64"/>
      </top>
      <bottom style="dash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Fill="0" applyProtection="0"/>
  </cellStyleXfs>
  <cellXfs count="47">
    <xf numFmtId="0" fontId="0" fillId="0" borderId="0" xfId="0"/>
    <xf numFmtId="0" fontId="3" fillId="2" borderId="0" xfId="0" applyFont="1" applyFill="1"/>
    <xf numFmtId="0" fontId="0" fillId="2" borderId="0" xfId="0" applyFill="1"/>
    <xf numFmtId="0" fontId="6" fillId="2" borderId="0" xfId="0" applyFont="1" applyFill="1"/>
    <xf numFmtId="2" fontId="6" fillId="2" borderId="0" xfId="0" applyNumberFormat="1" applyFont="1" applyFill="1"/>
    <xf numFmtId="9" fontId="4" fillId="2" borderId="0" xfId="2" applyFont="1" applyFill="1" applyAlignment="1">
      <alignment horizontal="left" vertical="center"/>
    </xf>
    <xf numFmtId="10" fontId="0" fillId="2" borderId="0" xfId="2" applyNumberFormat="1" applyFont="1" applyFill="1"/>
    <xf numFmtId="168" fontId="0" fillId="2" borderId="0" xfId="0" applyNumberFormat="1" applyFill="1"/>
    <xf numFmtId="167" fontId="0" fillId="2" borderId="0" xfId="0" applyNumberFormat="1" applyFill="1"/>
    <xf numFmtId="2" fontId="0" fillId="2" borderId="0" xfId="0" applyNumberFormat="1" applyFill="1"/>
    <xf numFmtId="165" fontId="0" fillId="2" borderId="0" xfId="0" applyNumberFormat="1" applyFill="1"/>
    <xf numFmtId="0" fontId="5" fillId="2" borderId="0" xfId="3" applyFill="1" applyProtection="1"/>
    <xf numFmtId="164" fontId="2" fillId="2" borderId="0" xfId="0" applyNumberFormat="1" applyFont="1" applyFill="1" applyAlignment="1">
      <alignment horizontal="left" vertical="center"/>
    </xf>
    <xf numFmtId="165" fontId="2" fillId="2" borderId="0" xfId="0" applyNumberFormat="1" applyFont="1" applyFill="1" applyAlignment="1">
      <alignment horizontal="left" vertical="center"/>
    </xf>
    <xf numFmtId="0" fontId="3" fillId="2" borderId="1" xfId="0" applyFont="1" applyFill="1" applyBorder="1"/>
    <xf numFmtId="1" fontId="7" fillId="4" borderId="1" xfId="0" applyNumberFormat="1" applyFont="1" applyFill="1" applyBorder="1"/>
    <xf numFmtId="0" fontId="7" fillId="4" borderId="1" xfId="0" applyFont="1" applyFill="1" applyBorder="1"/>
    <xf numFmtId="2" fontId="7" fillId="4" borderId="1" xfId="0" applyNumberFormat="1" applyFont="1" applyFill="1" applyBorder="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6" fillId="2" borderId="1" xfId="0" applyFont="1" applyFill="1" applyBorder="1"/>
    <xf numFmtId="0" fontId="7" fillId="2" borderId="0" xfId="0" applyFont="1" applyFill="1"/>
    <xf numFmtId="0" fontId="8" fillId="2" borderId="0" xfId="0" applyFont="1" applyFill="1"/>
    <xf numFmtId="0" fontId="3" fillId="2" borderId="1" xfId="0" applyFont="1" applyFill="1" applyBorder="1" applyAlignment="1">
      <alignment horizontal="left" vertical="center"/>
    </xf>
    <xf numFmtId="1" fontId="3" fillId="2" borderId="1" xfId="0" applyNumberFormat="1" applyFont="1" applyFill="1" applyBorder="1" applyAlignment="1">
      <alignment horizontal="left" vertical="center"/>
    </xf>
    <xf numFmtId="2" fontId="3" fillId="2" borderId="1" xfId="0" applyNumberFormat="1" applyFont="1" applyFill="1" applyBorder="1" applyAlignment="1">
      <alignment horizontal="left" vertical="center"/>
    </xf>
    <xf numFmtId="165" fontId="3" fillId="2" borderId="1" xfId="0" applyNumberFormat="1" applyFont="1" applyFill="1" applyBorder="1" applyAlignment="1">
      <alignment horizontal="left" vertical="center"/>
    </xf>
    <xf numFmtId="166" fontId="3" fillId="2" borderId="1" xfId="0" applyNumberFormat="1" applyFont="1" applyFill="1" applyBorder="1" applyAlignment="1">
      <alignment horizontal="left" vertical="center"/>
    </xf>
    <xf numFmtId="9" fontId="3" fillId="2" borderId="1" xfId="2" applyFont="1" applyFill="1" applyBorder="1" applyAlignment="1">
      <alignment horizontal="left" vertical="center"/>
    </xf>
    <xf numFmtId="165" fontId="9" fillId="2" borderId="1" xfId="3" applyNumberFormat="1" applyFont="1" applyFill="1" applyBorder="1" applyAlignment="1" applyProtection="1">
      <alignment horizontal="left" vertical="center"/>
    </xf>
    <xf numFmtId="0" fontId="9" fillId="2" borderId="1" xfId="3" applyFont="1" applyFill="1" applyBorder="1" applyAlignment="1" applyProtection="1">
      <alignment horizontal="left" vertical="center"/>
    </xf>
    <xf numFmtId="1" fontId="3" fillId="2" borderId="1" xfId="1" applyNumberFormat="1" applyFont="1" applyFill="1" applyBorder="1" applyAlignment="1">
      <alignment horizontal="left" vertical="center"/>
    </xf>
    <xf numFmtId="2" fontId="7" fillId="2" borderId="0" xfId="0" applyNumberFormat="1" applyFont="1" applyFill="1"/>
    <xf numFmtId="1" fontId="7" fillId="2" borderId="0" xfId="0" applyNumberFormat="1" applyFont="1" applyFill="1"/>
    <xf numFmtId="0" fontId="3" fillId="3" borderId="1" xfId="0" applyFont="1" applyFill="1" applyBorder="1" applyProtection="1">
      <protection locked="0"/>
    </xf>
    <xf numFmtId="0" fontId="3" fillId="2" borderId="0" xfId="0" applyFont="1" applyFill="1" applyAlignment="1">
      <alignment horizontal="left" vertical="center" wrapText="1"/>
    </xf>
    <xf numFmtId="1" fontId="6" fillId="2" borderId="0" xfId="0" applyNumberFormat="1" applyFont="1" applyFill="1"/>
    <xf numFmtId="9" fontId="0" fillId="2" borderId="0" xfId="2" applyFont="1" applyFill="1"/>
    <xf numFmtId="0" fontId="11" fillId="4" borderId="1" xfId="0" applyFont="1" applyFill="1" applyBorder="1" applyAlignment="1">
      <alignment vertical="center"/>
    </xf>
    <xf numFmtId="0" fontId="11" fillId="4" borderId="1" xfId="0" applyFont="1" applyFill="1" applyBorder="1" applyAlignment="1">
      <alignment horizontal="center" vertical="center"/>
    </xf>
    <xf numFmtId="0" fontId="0" fillId="2" borderId="0" xfId="0" applyFill="1" applyAlignment="1">
      <alignment vertical="center"/>
    </xf>
    <xf numFmtId="0" fontId="10" fillId="2" borderId="1" xfId="0" applyFont="1" applyFill="1" applyBorder="1" applyAlignment="1">
      <alignment vertical="center"/>
    </xf>
    <xf numFmtId="0" fontId="10" fillId="3" borderId="1" xfId="0" applyFont="1" applyFill="1" applyBorder="1" applyAlignment="1">
      <alignment vertical="center"/>
    </xf>
    <xf numFmtId="1" fontId="10" fillId="3" borderId="1" xfId="0" applyNumberFormat="1" applyFont="1" applyFill="1" applyBorder="1" applyAlignment="1">
      <alignment vertical="center"/>
    </xf>
    <xf numFmtId="2" fontId="10" fillId="3" borderId="1" xfId="0" applyNumberFormat="1" applyFont="1" applyFill="1" applyBorder="1" applyAlignment="1">
      <alignment vertical="center"/>
    </xf>
    <xf numFmtId="165" fontId="10" fillId="3" borderId="1" xfId="0" applyNumberFormat="1" applyFont="1" applyFill="1" applyBorder="1" applyAlignment="1">
      <alignment vertical="center"/>
    </xf>
    <xf numFmtId="9" fontId="10" fillId="3" borderId="1" xfId="0" applyNumberFormat="1" applyFont="1" applyFill="1" applyBorder="1" applyAlignment="1">
      <alignment vertical="center"/>
    </xf>
  </cellXfs>
  <cellStyles count="4">
    <cellStyle name="Comma" xfId="1" builtinId="3"/>
    <cellStyle name="Normal" xfId="0" builtinId="0"/>
    <cellStyle name="Normal 2" xfId="3" xr:uid="{044459B6-2A29-CD42-931D-E7F50D6866BB}"/>
    <cellStyle name="Per cent" xfId="2" builtinId="5"/>
  </cellStyles>
  <dxfs count="0"/>
  <tableStyles count="0" defaultTableStyle="TableStyleMedium2" defaultPivotStyle="PivotStyleLight16"/>
  <colors>
    <mruColors>
      <color rgb="FF49CAEE"/>
      <color rgb="FF051D2E"/>
      <color rgb="FF0076D5"/>
      <color rgb="FF46B1E1"/>
      <color rgb="FF007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bg1"/>
                </a:solidFill>
                <a:latin typeface="+mn-lt"/>
                <a:ea typeface="+mn-ea"/>
                <a:cs typeface="+mn-cs"/>
              </a:defRPr>
            </a:pPr>
            <a:r>
              <a:rPr lang="en-US" sz="2800" b="0" i="0">
                <a:solidFill>
                  <a:schemeClr val="bg1"/>
                </a:solidFill>
                <a:latin typeface="Nunito Sans 10pt Normal" pitchFamily="2" charset="77"/>
              </a:rPr>
              <a:t>Theralpine Chiller Pro - Cooling Performance</a:t>
            </a:r>
            <a:r>
              <a:rPr lang="en-US" sz="2800" b="0" i="0" baseline="0">
                <a:solidFill>
                  <a:schemeClr val="bg1"/>
                </a:solidFill>
                <a:latin typeface="Nunito Sans 10pt Normal" pitchFamily="2" charset="77"/>
              </a:rPr>
              <a:t> Curve</a:t>
            </a:r>
            <a:endParaRPr lang="en-US" sz="2800" b="0" i="0">
              <a:solidFill>
                <a:schemeClr val="bg1"/>
              </a:solidFill>
              <a:latin typeface="Nunito Sans 10pt Normal" pitchFamily="2" charset="77"/>
            </a:endParaRPr>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bg1"/>
              </a:solidFill>
              <a:latin typeface="+mn-lt"/>
              <a:ea typeface="+mn-ea"/>
              <a:cs typeface="+mn-cs"/>
            </a:defRPr>
          </a:pPr>
          <a:endParaRPr lang="en-US"/>
        </a:p>
      </c:txPr>
    </c:title>
    <c:autoTitleDeleted val="0"/>
    <c:plotArea>
      <c:layout/>
      <c:scatterChart>
        <c:scatterStyle val="lineMarker"/>
        <c:varyColors val="0"/>
        <c:ser>
          <c:idx val="0"/>
          <c:order val="0"/>
          <c:tx>
            <c:strRef>
              <c:f>'Rhone x Theralpine Chiller Pro'!$E$16</c:f>
              <c:strCache>
                <c:ptCount val="1"/>
                <c:pt idx="0">
                  <c:v>Water Temp (°C)</c:v>
                </c:pt>
              </c:strCache>
            </c:strRef>
          </c:tx>
          <c:spPr>
            <a:ln w="63500" cap="rnd">
              <a:solidFill>
                <a:schemeClr val="bg1"/>
              </a:solidFill>
              <a:round/>
            </a:ln>
            <a:effectLst/>
          </c:spPr>
          <c:marker>
            <c:symbol val="circle"/>
            <c:size val="5"/>
            <c:spPr>
              <a:solidFill>
                <a:srgbClr val="0070C0">
                  <a:alpha val="0"/>
                </a:srgbClr>
              </a:solidFill>
              <a:ln w="9525">
                <a:noFill/>
              </a:ln>
              <a:effectLst/>
            </c:spPr>
          </c:marker>
          <c:xVal>
            <c:numRef>
              <c:f>'Rhone x Theralpine Chiller Pro'!$D$17:$D$293</c:f>
              <c:numCache>
                <c:formatCode>0.0</c:formatCode>
                <c:ptCount val="277"/>
                <c:pt idx="0">
                  <c:v>0</c:v>
                </c:pt>
                <c:pt idx="1">
                  <c:v>1.6666666666666666E-2</c:v>
                </c:pt>
                <c:pt idx="2">
                  <c:v>3.3333333333333333E-2</c:v>
                </c:pt>
                <c:pt idx="3">
                  <c:v>0.05</c:v>
                </c:pt>
                <c:pt idx="4">
                  <c:v>6.6666666666666666E-2</c:v>
                </c:pt>
                <c:pt idx="5">
                  <c:v>8.3333333333333329E-2</c:v>
                </c:pt>
                <c:pt idx="6">
                  <c:v>0.1</c:v>
                </c:pt>
                <c:pt idx="7">
                  <c:v>0.11666666666666667</c:v>
                </c:pt>
                <c:pt idx="8">
                  <c:v>0.13333333333333333</c:v>
                </c:pt>
                <c:pt idx="9">
                  <c:v>0.15</c:v>
                </c:pt>
                <c:pt idx="10">
                  <c:v>0.16666666666666666</c:v>
                </c:pt>
                <c:pt idx="11">
                  <c:v>0.18333333333333332</c:v>
                </c:pt>
                <c:pt idx="12">
                  <c:v>0.2</c:v>
                </c:pt>
                <c:pt idx="13">
                  <c:v>0.21666666666666667</c:v>
                </c:pt>
                <c:pt idx="14">
                  <c:v>0.23333333333333334</c:v>
                </c:pt>
                <c:pt idx="15">
                  <c:v>0.25</c:v>
                </c:pt>
                <c:pt idx="16">
                  <c:v>0.26666666666666666</c:v>
                </c:pt>
                <c:pt idx="17">
                  <c:v>0.28333333333333333</c:v>
                </c:pt>
                <c:pt idx="18">
                  <c:v>0.3</c:v>
                </c:pt>
                <c:pt idx="19">
                  <c:v>0.31666666666666665</c:v>
                </c:pt>
                <c:pt idx="20">
                  <c:v>0.33333333333333331</c:v>
                </c:pt>
                <c:pt idx="21">
                  <c:v>0.35</c:v>
                </c:pt>
                <c:pt idx="22">
                  <c:v>0.36666666666666664</c:v>
                </c:pt>
                <c:pt idx="23">
                  <c:v>0.38333333333333336</c:v>
                </c:pt>
                <c:pt idx="24">
                  <c:v>0.4</c:v>
                </c:pt>
                <c:pt idx="25">
                  <c:v>0.41666666666666669</c:v>
                </c:pt>
                <c:pt idx="26">
                  <c:v>0.43333333333333335</c:v>
                </c:pt>
                <c:pt idx="27">
                  <c:v>0.45</c:v>
                </c:pt>
                <c:pt idx="28">
                  <c:v>0.46666666666666667</c:v>
                </c:pt>
                <c:pt idx="29">
                  <c:v>0.48333333333333334</c:v>
                </c:pt>
                <c:pt idx="30">
                  <c:v>0.5</c:v>
                </c:pt>
                <c:pt idx="31">
                  <c:v>0.51666666666666672</c:v>
                </c:pt>
                <c:pt idx="32">
                  <c:v>0.53333333333333333</c:v>
                </c:pt>
                <c:pt idx="33">
                  <c:v>0.55000000000000004</c:v>
                </c:pt>
                <c:pt idx="34">
                  <c:v>0.56666666666666665</c:v>
                </c:pt>
                <c:pt idx="35">
                  <c:v>0.58333333333333337</c:v>
                </c:pt>
                <c:pt idx="36">
                  <c:v>0.6</c:v>
                </c:pt>
                <c:pt idx="37">
                  <c:v>0.6166666666666667</c:v>
                </c:pt>
                <c:pt idx="38">
                  <c:v>0.6333333333333333</c:v>
                </c:pt>
                <c:pt idx="39">
                  <c:v>0.65</c:v>
                </c:pt>
                <c:pt idx="40">
                  <c:v>0.66666666666666663</c:v>
                </c:pt>
                <c:pt idx="41">
                  <c:v>0.68333333333333335</c:v>
                </c:pt>
                <c:pt idx="42">
                  <c:v>0.7</c:v>
                </c:pt>
                <c:pt idx="43">
                  <c:v>0.71666666666666667</c:v>
                </c:pt>
                <c:pt idx="44">
                  <c:v>0.73333333333333328</c:v>
                </c:pt>
                <c:pt idx="45">
                  <c:v>0.75</c:v>
                </c:pt>
                <c:pt idx="46">
                  <c:v>0.76666666666666672</c:v>
                </c:pt>
                <c:pt idx="47">
                  <c:v>0.78333333333333333</c:v>
                </c:pt>
                <c:pt idx="48">
                  <c:v>0.8</c:v>
                </c:pt>
                <c:pt idx="49">
                  <c:v>0.81666666666666665</c:v>
                </c:pt>
                <c:pt idx="50">
                  <c:v>0.83333333333333337</c:v>
                </c:pt>
                <c:pt idx="51">
                  <c:v>0.85</c:v>
                </c:pt>
                <c:pt idx="52">
                  <c:v>0.8666666666666667</c:v>
                </c:pt>
                <c:pt idx="53">
                  <c:v>0.8833333333333333</c:v>
                </c:pt>
                <c:pt idx="54">
                  <c:v>0.9</c:v>
                </c:pt>
                <c:pt idx="55">
                  <c:v>0.91666666666666663</c:v>
                </c:pt>
                <c:pt idx="56">
                  <c:v>0.93333333333333335</c:v>
                </c:pt>
                <c:pt idx="57">
                  <c:v>0.95</c:v>
                </c:pt>
                <c:pt idx="58">
                  <c:v>0.96666666666666667</c:v>
                </c:pt>
                <c:pt idx="59">
                  <c:v>0.98333333333333328</c:v>
                </c:pt>
                <c:pt idx="60">
                  <c:v>1</c:v>
                </c:pt>
                <c:pt idx="61">
                  <c:v>1.0166666666666666</c:v>
                </c:pt>
                <c:pt idx="62">
                  <c:v>1.0333333333333334</c:v>
                </c:pt>
                <c:pt idx="63">
                  <c:v>1.05</c:v>
                </c:pt>
                <c:pt idx="64">
                  <c:v>1.0666666666666667</c:v>
                </c:pt>
                <c:pt idx="65">
                  <c:v>1.0833333333333333</c:v>
                </c:pt>
                <c:pt idx="66">
                  <c:v>1.1000000000000001</c:v>
                </c:pt>
                <c:pt idx="67">
                  <c:v>1.1166666666666667</c:v>
                </c:pt>
                <c:pt idx="68">
                  <c:v>1.1333333333333333</c:v>
                </c:pt>
                <c:pt idx="69">
                  <c:v>1.1499999999999999</c:v>
                </c:pt>
                <c:pt idx="70">
                  <c:v>1.1666666666666667</c:v>
                </c:pt>
                <c:pt idx="71">
                  <c:v>1.1833333333333333</c:v>
                </c:pt>
                <c:pt idx="72">
                  <c:v>1.2</c:v>
                </c:pt>
                <c:pt idx="73">
                  <c:v>1.2166666666666666</c:v>
                </c:pt>
                <c:pt idx="74">
                  <c:v>1.2333333333333334</c:v>
                </c:pt>
                <c:pt idx="75">
                  <c:v>1.25</c:v>
                </c:pt>
                <c:pt idx="76">
                  <c:v>1.2666666666666666</c:v>
                </c:pt>
                <c:pt idx="77">
                  <c:v>1.2833333333333334</c:v>
                </c:pt>
                <c:pt idx="78">
                  <c:v>1.3</c:v>
                </c:pt>
                <c:pt idx="79">
                  <c:v>1.3166666666666667</c:v>
                </c:pt>
                <c:pt idx="80">
                  <c:v>1.3333333333333333</c:v>
                </c:pt>
                <c:pt idx="81">
                  <c:v>1.35</c:v>
                </c:pt>
                <c:pt idx="82">
                  <c:v>1.3666666666666667</c:v>
                </c:pt>
                <c:pt idx="83">
                  <c:v>1.3833333333333333</c:v>
                </c:pt>
                <c:pt idx="84">
                  <c:v>1.4</c:v>
                </c:pt>
                <c:pt idx="85">
                  <c:v>1.4166666666666667</c:v>
                </c:pt>
                <c:pt idx="86">
                  <c:v>1.4333333333333333</c:v>
                </c:pt>
                <c:pt idx="87">
                  <c:v>1.45</c:v>
                </c:pt>
                <c:pt idx="88">
                  <c:v>1.4666666666666666</c:v>
                </c:pt>
                <c:pt idx="89">
                  <c:v>1.4833333333333334</c:v>
                </c:pt>
                <c:pt idx="90">
                  <c:v>1.5</c:v>
                </c:pt>
                <c:pt idx="91">
                  <c:v>1.5166666666666666</c:v>
                </c:pt>
                <c:pt idx="92">
                  <c:v>1.5333333333333334</c:v>
                </c:pt>
                <c:pt idx="93">
                  <c:v>1.55</c:v>
                </c:pt>
                <c:pt idx="94">
                  <c:v>1.5666666666666667</c:v>
                </c:pt>
                <c:pt idx="95">
                  <c:v>1.5833333333333333</c:v>
                </c:pt>
                <c:pt idx="96">
                  <c:v>1.6</c:v>
                </c:pt>
                <c:pt idx="97">
                  <c:v>1.6166666666666667</c:v>
                </c:pt>
                <c:pt idx="98">
                  <c:v>1.6333333333333333</c:v>
                </c:pt>
                <c:pt idx="99">
                  <c:v>1.65</c:v>
                </c:pt>
                <c:pt idx="100">
                  <c:v>1.6666666666666667</c:v>
                </c:pt>
                <c:pt idx="101">
                  <c:v>1.6833333333333333</c:v>
                </c:pt>
                <c:pt idx="102">
                  <c:v>1.7</c:v>
                </c:pt>
                <c:pt idx="103">
                  <c:v>1.7166666666666666</c:v>
                </c:pt>
                <c:pt idx="104">
                  <c:v>1.7333333333333334</c:v>
                </c:pt>
                <c:pt idx="105">
                  <c:v>1.75</c:v>
                </c:pt>
                <c:pt idx="106">
                  <c:v>1.7666666666666666</c:v>
                </c:pt>
                <c:pt idx="107">
                  <c:v>1.7833333333333334</c:v>
                </c:pt>
                <c:pt idx="108">
                  <c:v>1.8</c:v>
                </c:pt>
                <c:pt idx="109">
                  <c:v>1.8166666666666667</c:v>
                </c:pt>
                <c:pt idx="110">
                  <c:v>1.8333333333333333</c:v>
                </c:pt>
                <c:pt idx="111">
                  <c:v>1.85</c:v>
                </c:pt>
                <c:pt idx="112">
                  <c:v>1.8666666666666667</c:v>
                </c:pt>
                <c:pt idx="113">
                  <c:v>1.8833333333333333</c:v>
                </c:pt>
                <c:pt idx="114">
                  <c:v>1.9</c:v>
                </c:pt>
                <c:pt idx="115">
                  <c:v>1.9166666666666667</c:v>
                </c:pt>
                <c:pt idx="116">
                  <c:v>1.9333333333333333</c:v>
                </c:pt>
                <c:pt idx="117">
                  <c:v>1.95</c:v>
                </c:pt>
                <c:pt idx="118">
                  <c:v>1.9666666666666666</c:v>
                </c:pt>
                <c:pt idx="119">
                  <c:v>1.9833333333333334</c:v>
                </c:pt>
                <c:pt idx="120">
                  <c:v>2</c:v>
                </c:pt>
                <c:pt idx="121">
                  <c:v>2.0166666666666666</c:v>
                </c:pt>
                <c:pt idx="122">
                  <c:v>2.0333333333333332</c:v>
                </c:pt>
                <c:pt idx="123">
                  <c:v>2.0499999999999998</c:v>
                </c:pt>
                <c:pt idx="124">
                  <c:v>2.0666666666666669</c:v>
                </c:pt>
                <c:pt idx="125">
                  <c:v>2.0833333333333335</c:v>
                </c:pt>
                <c:pt idx="126">
                  <c:v>2.1</c:v>
                </c:pt>
                <c:pt idx="127">
                  <c:v>2.1166666666666667</c:v>
                </c:pt>
                <c:pt idx="128">
                  <c:v>2.1333333333333333</c:v>
                </c:pt>
                <c:pt idx="129">
                  <c:v>2.15</c:v>
                </c:pt>
                <c:pt idx="130">
                  <c:v>2.1666666666666665</c:v>
                </c:pt>
                <c:pt idx="131">
                  <c:v>2.1833333333333331</c:v>
                </c:pt>
                <c:pt idx="132">
                  <c:v>2.2000000000000002</c:v>
                </c:pt>
                <c:pt idx="133">
                  <c:v>2.2166666666666668</c:v>
                </c:pt>
                <c:pt idx="134">
                  <c:v>2.2333333333333334</c:v>
                </c:pt>
                <c:pt idx="135">
                  <c:v>2.25</c:v>
                </c:pt>
                <c:pt idx="136">
                  <c:v>2.2666666666666666</c:v>
                </c:pt>
                <c:pt idx="137">
                  <c:v>2.2833333333333332</c:v>
                </c:pt>
                <c:pt idx="138">
                  <c:v>2.2999999999999998</c:v>
                </c:pt>
                <c:pt idx="139">
                  <c:v>2.3166666666666669</c:v>
                </c:pt>
                <c:pt idx="140">
                  <c:v>2.3333333333333335</c:v>
                </c:pt>
                <c:pt idx="141">
                  <c:v>2.35</c:v>
                </c:pt>
                <c:pt idx="142">
                  <c:v>2.3666666666666667</c:v>
                </c:pt>
                <c:pt idx="143">
                  <c:v>2.3833333333333333</c:v>
                </c:pt>
                <c:pt idx="144">
                  <c:v>2.4</c:v>
                </c:pt>
                <c:pt idx="145">
                  <c:v>2.4166666666666665</c:v>
                </c:pt>
                <c:pt idx="146">
                  <c:v>2.4333333333333331</c:v>
                </c:pt>
                <c:pt idx="147">
                  <c:v>2.4500000000000002</c:v>
                </c:pt>
                <c:pt idx="148">
                  <c:v>2.4666666666666668</c:v>
                </c:pt>
                <c:pt idx="149">
                  <c:v>2.4833333333333334</c:v>
                </c:pt>
                <c:pt idx="150">
                  <c:v>2.5</c:v>
                </c:pt>
                <c:pt idx="151">
                  <c:v>2.5166666666666666</c:v>
                </c:pt>
                <c:pt idx="152">
                  <c:v>2.5333333333333332</c:v>
                </c:pt>
                <c:pt idx="153">
                  <c:v>2.5499999999999998</c:v>
                </c:pt>
                <c:pt idx="154">
                  <c:v>2.5666666666666669</c:v>
                </c:pt>
                <c:pt idx="155">
                  <c:v>2.5833333333333335</c:v>
                </c:pt>
                <c:pt idx="156">
                  <c:v>2.6</c:v>
                </c:pt>
                <c:pt idx="157">
                  <c:v>2.6166666666666667</c:v>
                </c:pt>
                <c:pt idx="158">
                  <c:v>2.6333333333333333</c:v>
                </c:pt>
                <c:pt idx="159">
                  <c:v>2.65</c:v>
                </c:pt>
                <c:pt idx="160">
                  <c:v>2.6666666666666665</c:v>
                </c:pt>
                <c:pt idx="161">
                  <c:v>2.6833333333333331</c:v>
                </c:pt>
                <c:pt idx="162">
                  <c:v>2.7</c:v>
                </c:pt>
                <c:pt idx="163">
                  <c:v>2.7166666666666668</c:v>
                </c:pt>
                <c:pt idx="164">
                  <c:v>2.7333333333333334</c:v>
                </c:pt>
                <c:pt idx="165">
                  <c:v>2.75</c:v>
                </c:pt>
                <c:pt idx="166">
                  <c:v>2.7666666666666666</c:v>
                </c:pt>
                <c:pt idx="167">
                  <c:v>2.7833333333333332</c:v>
                </c:pt>
                <c:pt idx="168">
                  <c:v>2.8</c:v>
                </c:pt>
                <c:pt idx="169">
                  <c:v>2.8166666666666669</c:v>
                </c:pt>
                <c:pt idx="170">
                  <c:v>2.8333333333333335</c:v>
                </c:pt>
                <c:pt idx="171">
                  <c:v>2.85</c:v>
                </c:pt>
                <c:pt idx="172">
                  <c:v>2.8666666666666667</c:v>
                </c:pt>
                <c:pt idx="173">
                  <c:v>2.8833333333333333</c:v>
                </c:pt>
                <c:pt idx="174">
                  <c:v>2.9</c:v>
                </c:pt>
                <c:pt idx="175">
                  <c:v>2.9166666666666665</c:v>
                </c:pt>
                <c:pt idx="176">
                  <c:v>2.9333333333333331</c:v>
                </c:pt>
                <c:pt idx="177">
                  <c:v>2.95</c:v>
                </c:pt>
                <c:pt idx="178">
                  <c:v>2.9666666666666668</c:v>
                </c:pt>
                <c:pt idx="179">
                  <c:v>2.9833333333333334</c:v>
                </c:pt>
                <c:pt idx="180">
                  <c:v>3</c:v>
                </c:pt>
                <c:pt idx="181">
                  <c:v>3.0166666666666666</c:v>
                </c:pt>
                <c:pt idx="182">
                  <c:v>3.0333333333333332</c:v>
                </c:pt>
                <c:pt idx="183">
                  <c:v>3.05</c:v>
                </c:pt>
                <c:pt idx="184">
                  <c:v>3.0666666666666669</c:v>
                </c:pt>
                <c:pt idx="185">
                  <c:v>3.0833333333333335</c:v>
                </c:pt>
                <c:pt idx="186">
                  <c:v>3.1</c:v>
                </c:pt>
                <c:pt idx="187">
                  <c:v>3.1166666666666667</c:v>
                </c:pt>
                <c:pt idx="188">
                  <c:v>3.1333333333333333</c:v>
                </c:pt>
                <c:pt idx="189">
                  <c:v>3.15</c:v>
                </c:pt>
                <c:pt idx="190">
                  <c:v>3.1666666666666665</c:v>
                </c:pt>
                <c:pt idx="191">
                  <c:v>3.1833333333333331</c:v>
                </c:pt>
                <c:pt idx="192">
                  <c:v>3.2</c:v>
                </c:pt>
                <c:pt idx="193">
                  <c:v>3.2166666666666668</c:v>
                </c:pt>
                <c:pt idx="194">
                  <c:v>3.2333333333333334</c:v>
                </c:pt>
                <c:pt idx="195">
                  <c:v>3.25</c:v>
                </c:pt>
                <c:pt idx="196">
                  <c:v>3.2666666666666666</c:v>
                </c:pt>
                <c:pt idx="197">
                  <c:v>3.2833333333333332</c:v>
                </c:pt>
                <c:pt idx="198">
                  <c:v>3.3</c:v>
                </c:pt>
                <c:pt idx="199">
                  <c:v>3.3166666666666669</c:v>
                </c:pt>
                <c:pt idx="200">
                  <c:v>3.3333333333333335</c:v>
                </c:pt>
                <c:pt idx="201">
                  <c:v>3.35</c:v>
                </c:pt>
                <c:pt idx="202">
                  <c:v>3.3666666666666667</c:v>
                </c:pt>
                <c:pt idx="203">
                  <c:v>3.3833333333333333</c:v>
                </c:pt>
                <c:pt idx="204">
                  <c:v>3.4</c:v>
                </c:pt>
                <c:pt idx="205">
                  <c:v>3.4166666666666665</c:v>
                </c:pt>
                <c:pt idx="206">
                  <c:v>3.4333333333333331</c:v>
                </c:pt>
                <c:pt idx="207">
                  <c:v>3.45</c:v>
                </c:pt>
                <c:pt idx="208">
                  <c:v>3.4666666666666668</c:v>
                </c:pt>
                <c:pt idx="209">
                  <c:v>3.4833333333333334</c:v>
                </c:pt>
                <c:pt idx="210">
                  <c:v>3.5</c:v>
                </c:pt>
                <c:pt idx="211">
                  <c:v>3.5166666666666666</c:v>
                </c:pt>
                <c:pt idx="212">
                  <c:v>3.5333333333333332</c:v>
                </c:pt>
                <c:pt idx="213">
                  <c:v>3.55</c:v>
                </c:pt>
                <c:pt idx="214">
                  <c:v>3.5666666666666669</c:v>
                </c:pt>
                <c:pt idx="215">
                  <c:v>3.5833333333333335</c:v>
                </c:pt>
                <c:pt idx="216">
                  <c:v>3.6</c:v>
                </c:pt>
                <c:pt idx="217">
                  <c:v>3.6166666666666667</c:v>
                </c:pt>
                <c:pt idx="218">
                  <c:v>3.6333333333333333</c:v>
                </c:pt>
                <c:pt idx="219">
                  <c:v>3.65</c:v>
                </c:pt>
                <c:pt idx="220">
                  <c:v>3.6666666666666665</c:v>
                </c:pt>
                <c:pt idx="221">
                  <c:v>3.6833333333333331</c:v>
                </c:pt>
                <c:pt idx="222">
                  <c:v>3.7</c:v>
                </c:pt>
                <c:pt idx="223">
                  <c:v>3.7166666666666668</c:v>
                </c:pt>
                <c:pt idx="224">
                  <c:v>3.7333333333333334</c:v>
                </c:pt>
                <c:pt idx="225">
                  <c:v>3.75</c:v>
                </c:pt>
                <c:pt idx="226">
                  <c:v>3.7666666666666666</c:v>
                </c:pt>
                <c:pt idx="227">
                  <c:v>3.7833333333333332</c:v>
                </c:pt>
                <c:pt idx="228">
                  <c:v>3.8</c:v>
                </c:pt>
                <c:pt idx="229">
                  <c:v>3.8166666666666669</c:v>
                </c:pt>
                <c:pt idx="230">
                  <c:v>3.8333333333333335</c:v>
                </c:pt>
                <c:pt idx="231">
                  <c:v>3.85</c:v>
                </c:pt>
                <c:pt idx="232">
                  <c:v>3.8666666666666667</c:v>
                </c:pt>
                <c:pt idx="233">
                  <c:v>3.8833333333333333</c:v>
                </c:pt>
                <c:pt idx="234">
                  <c:v>3.9</c:v>
                </c:pt>
                <c:pt idx="235">
                  <c:v>3.9166666666666665</c:v>
                </c:pt>
                <c:pt idx="236">
                  <c:v>3.9333333333333331</c:v>
                </c:pt>
                <c:pt idx="237">
                  <c:v>3.95</c:v>
                </c:pt>
                <c:pt idx="238">
                  <c:v>3.9666666666666668</c:v>
                </c:pt>
                <c:pt idx="239">
                  <c:v>3.9833333333333334</c:v>
                </c:pt>
                <c:pt idx="240">
                  <c:v>4</c:v>
                </c:pt>
                <c:pt idx="241">
                  <c:v>4.0166666666666666</c:v>
                </c:pt>
                <c:pt idx="242">
                  <c:v>4.0333333333333332</c:v>
                </c:pt>
                <c:pt idx="243">
                  <c:v>4.05</c:v>
                </c:pt>
                <c:pt idx="244">
                  <c:v>4.0666666666666664</c:v>
                </c:pt>
                <c:pt idx="245">
                  <c:v>4.083333333333333</c:v>
                </c:pt>
                <c:pt idx="246">
                  <c:v>4.0999999999999996</c:v>
                </c:pt>
                <c:pt idx="247">
                  <c:v>4.1166666666666663</c:v>
                </c:pt>
                <c:pt idx="248">
                  <c:v>4.1333333333333337</c:v>
                </c:pt>
                <c:pt idx="249">
                  <c:v>4.1500000000000004</c:v>
                </c:pt>
                <c:pt idx="250">
                  <c:v>4.166666666666667</c:v>
                </c:pt>
                <c:pt idx="251">
                  <c:v>4.1833333333333336</c:v>
                </c:pt>
                <c:pt idx="252">
                  <c:v>4.2</c:v>
                </c:pt>
                <c:pt idx="253">
                  <c:v>4.2166666666666668</c:v>
                </c:pt>
                <c:pt idx="254">
                  <c:v>4.2333333333333334</c:v>
                </c:pt>
                <c:pt idx="255">
                  <c:v>4.25</c:v>
                </c:pt>
                <c:pt idx="256">
                  <c:v>4.2666666666666666</c:v>
                </c:pt>
                <c:pt idx="257">
                  <c:v>4.2833333333333332</c:v>
                </c:pt>
                <c:pt idx="258">
                  <c:v>4.3</c:v>
                </c:pt>
                <c:pt idx="259">
                  <c:v>4.3166666666666664</c:v>
                </c:pt>
                <c:pt idx="260">
                  <c:v>4.333333333333333</c:v>
                </c:pt>
                <c:pt idx="261">
                  <c:v>4.3499999999999996</c:v>
                </c:pt>
                <c:pt idx="262">
                  <c:v>4.3666666666666663</c:v>
                </c:pt>
                <c:pt idx="263">
                  <c:v>4.3833333333333337</c:v>
                </c:pt>
                <c:pt idx="264">
                  <c:v>4.4000000000000004</c:v>
                </c:pt>
                <c:pt idx="265">
                  <c:v>4.416666666666667</c:v>
                </c:pt>
                <c:pt idx="266">
                  <c:v>4.4333333333333336</c:v>
                </c:pt>
                <c:pt idx="267">
                  <c:v>4.45</c:v>
                </c:pt>
                <c:pt idx="268">
                  <c:v>4.4666666666666668</c:v>
                </c:pt>
                <c:pt idx="269">
                  <c:v>4.4833333333333334</c:v>
                </c:pt>
                <c:pt idx="270">
                  <c:v>4.5</c:v>
                </c:pt>
                <c:pt idx="271">
                  <c:v>4.5166666666666666</c:v>
                </c:pt>
                <c:pt idx="272">
                  <c:v>4.5333333333333332</c:v>
                </c:pt>
                <c:pt idx="273">
                  <c:v>4.55</c:v>
                </c:pt>
                <c:pt idx="274">
                  <c:v>4.5666666666666664</c:v>
                </c:pt>
                <c:pt idx="275">
                  <c:v>4.583333333333333</c:v>
                </c:pt>
                <c:pt idx="276">
                  <c:v>4.5999999999999996</c:v>
                </c:pt>
              </c:numCache>
            </c:numRef>
          </c:xVal>
          <c:yVal>
            <c:numRef>
              <c:f>'Rhone x Theralpine Chiller Pro'!$E$17:$E$293</c:f>
              <c:numCache>
                <c:formatCode>0.0</c:formatCode>
                <c:ptCount val="277"/>
                <c:pt idx="0">
                  <c:v>30</c:v>
                </c:pt>
                <c:pt idx="1">
                  <c:v>29.9</c:v>
                </c:pt>
                <c:pt idx="2">
                  <c:v>29.7</c:v>
                </c:pt>
                <c:pt idx="3">
                  <c:v>29.5</c:v>
                </c:pt>
                <c:pt idx="4">
                  <c:v>29.4</c:v>
                </c:pt>
                <c:pt idx="5">
                  <c:v>29.2</c:v>
                </c:pt>
                <c:pt idx="6">
                  <c:v>29.1</c:v>
                </c:pt>
                <c:pt idx="7">
                  <c:v>28.9</c:v>
                </c:pt>
                <c:pt idx="8">
                  <c:v>28.8</c:v>
                </c:pt>
                <c:pt idx="9">
                  <c:v>28.7</c:v>
                </c:pt>
                <c:pt idx="10">
                  <c:v>28.5</c:v>
                </c:pt>
                <c:pt idx="11">
                  <c:v>28.3</c:v>
                </c:pt>
                <c:pt idx="12">
                  <c:v>28.2</c:v>
                </c:pt>
                <c:pt idx="13">
                  <c:v>28</c:v>
                </c:pt>
                <c:pt idx="14">
                  <c:v>27.9</c:v>
                </c:pt>
                <c:pt idx="15">
                  <c:v>27.7</c:v>
                </c:pt>
                <c:pt idx="16">
                  <c:v>27.5</c:v>
                </c:pt>
                <c:pt idx="17">
                  <c:v>27.4</c:v>
                </c:pt>
                <c:pt idx="18">
                  <c:v>27.3</c:v>
                </c:pt>
                <c:pt idx="19">
                  <c:v>27.1</c:v>
                </c:pt>
                <c:pt idx="20">
                  <c:v>27</c:v>
                </c:pt>
                <c:pt idx="21">
                  <c:v>26.8</c:v>
                </c:pt>
                <c:pt idx="22">
                  <c:v>26.7</c:v>
                </c:pt>
                <c:pt idx="23">
                  <c:v>26.5</c:v>
                </c:pt>
                <c:pt idx="24">
                  <c:v>26.4</c:v>
                </c:pt>
                <c:pt idx="25">
                  <c:v>26.3</c:v>
                </c:pt>
                <c:pt idx="26">
                  <c:v>26.1</c:v>
                </c:pt>
                <c:pt idx="27">
                  <c:v>25.9</c:v>
                </c:pt>
                <c:pt idx="28">
                  <c:v>25.8</c:v>
                </c:pt>
                <c:pt idx="29">
                  <c:v>25.7</c:v>
                </c:pt>
                <c:pt idx="30">
                  <c:v>25.6</c:v>
                </c:pt>
                <c:pt idx="31">
                  <c:v>25.4</c:v>
                </c:pt>
                <c:pt idx="32">
                  <c:v>25.2</c:v>
                </c:pt>
                <c:pt idx="33">
                  <c:v>25.1</c:v>
                </c:pt>
                <c:pt idx="34">
                  <c:v>25</c:v>
                </c:pt>
                <c:pt idx="35">
                  <c:v>24.9</c:v>
                </c:pt>
                <c:pt idx="36">
                  <c:v>24.7</c:v>
                </c:pt>
                <c:pt idx="37">
                  <c:v>24.5</c:v>
                </c:pt>
                <c:pt idx="38">
                  <c:v>24.4</c:v>
                </c:pt>
                <c:pt idx="39">
                  <c:v>24.3</c:v>
                </c:pt>
                <c:pt idx="40">
                  <c:v>24.2</c:v>
                </c:pt>
                <c:pt idx="41">
                  <c:v>24</c:v>
                </c:pt>
                <c:pt idx="42">
                  <c:v>23.8</c:v>
                </c:pt>
                <c:pt idx="43">
                  <c:v>23.7</c:v>
                </c:pt>
                <c:pt idx="44">
                  <c:v>23.6</c:v>
                </c:pt>
                <c:pt idx="45">
                  <c:v>23.5</c:v>
                </c:pt>
                <c:pt idx="46">
                  <c:v>23.3</c:v>
                </c:pt>
                <c:pt idx="47">
                  <c:v>23.1</c:v>
                </c:pt>
                <c:pt idx="48">
                  <c:v>23</c:v>
                </c:pt>
                <c:pt idx="49">
                  <c:v>22.9</c:v>
                </c:pt>
                <c:pt idx="50">
                  <c:v>22.8</c:v>
                </c:pt>
                <c:pt idx="51">
                  <c:v>22.6</c:v>
                </c:pt>
                <c:pt idx="52">
                  <c:v>22.4</c:v>
                </c:pt>
                <c:pt idx="53">
                  <c:v>22.4</c:v>
                </c:pt>
                <c:pt idx="54">
                  <c:v>22.2</c:v>
                </c:pt>
                <c:pt idx="55">
                  <c:v>22.1</c:v>
                </c:pt>
                <c:pt idx="56">
                  <c:v>22</c:v>
                </c:pt>
                <c:pt idx="57">
                  <c:v>21.8</c:v>
                </c:pt>
                <c:pt idx="58">
                  <c:v>21.7</c:v>
                </c:pt>
                <c:pt idx="59">
                  <c:v>21.5</c:v>
                </c:pt>
                <c:pt idx="60">
                  <c:v>21.4</c:v>
                </c:pt>
                <c:pt idx="61">
                  <c:v>21.2</c:v>
                </c:pt>
                <c:pt idx="62">
                  <c:v>21.1</c:v>
                </c:pt>
                <c:pt idx="63">
                  <c:v>21</c:v>
                </c:pt>
                <c:pt idx="64">
                  <c:v>20.9</c:v>
                </c:pt>
                <c:pt idx="65">
                  <c:v>20.8</c:v>
                </c:pt>
                <c:pt idx="66">
                  <c:v>20.6</c:v>
                </c:pt>
                <c:pt idx="67">
                  <c:v>20.399999999999999</c:v>
                </c:pt>
                <c:pt idx="68">
                  <c:v>20.399999999999999</c:v>
                </c:pt>
                <c:pt idx="69">
                  <c:v>20.2</c:v>
                </c:pt>
                <c:pt idx="70">
                  <c:v>20.100000000000001</c:v>
                </c:pt>
                <c:pt idx="71">
                  <c:v>19.899999999999999</c:v>
                </c:pt>
                <c:pt idx="72">
                  <c:v>19.8</c:v>
                </c:pt>
                <c:pt idx="73">
                  <c:v>19.7</c:v>
                </c:pt>
                <c:pt idx="74">
                  <c:v>19.600000000000001</c:v>
                </c:pt>
                <c:pt idx="75">
                  <c:v>19.399999999999999</c:v>
                </c:pt>
                <c:pt idx="76">
                  <c:v>19.3</c:v>
                </c:pt>
                <c:pt idx="77">
                  <c:v>19.2</c:v>
                </c:pt>
                <c:pt idx="78">
                  <c:v>19</c:v>
                </c:pt>
                <c:pt idx="79">
                  <c:v>18.899999999999999</c:v>
                </c:pt>
                <c:pt idx="80">
                  <c:v>18.8</c:v>
                </c:pt>
                <c:pt idx="81">
                  <c:v>18.7</c:v>
                </c:pt>
                <c:pt idx="82">
                  <c:v>18.5</c:v>
                </c:pt>
                <c:pt idx="83">
                  <c:v>18.399999999999999</c:v>
                </c:pt>
                <c:pt idx="84">
                  <c:v>18.3</c:v>
                </c:pt>
                <c:pt idx="85">
                  <c:v>18.2</c:v>
                </c:pt>
                <c:pt idx="86">
                  <c:v>18</c:v>
                </c:pt>
                <c:pt idx="87">
                  <c:v>18</c:v>
                </c:pt>
                <c:pt idx="88">
                  <c:v>17.899999999999999</c:v>
                </c:pt>
                <c:pt idx="89">
                  <c:v>17.7</c:v>
                </c:pt>
                <c:pt idx="90">
                  <c:v>17.600000000000001</c:v>
                </c:pt>
                <c:pt idx="91">
                  <c:v>17.5</c:v>
                </c:pt>
                <c:pt idx="92">
                  <c:v>17.3</c:v>
                </c:pt>
                <c:pt idx="93">
                  <c:v>17.2</c:v>
                </c:pt>
                <c:pt idx="94">
                  <c:v>17.100000000000001</c:v>
                </c:pt>
                <c:pt idx="95">
                  <c:v>16.899999999999999</c:v>
                </c:pt>
                <c:pt idx="96">
                  <c:v>16.8</c:v>
                </c:pt>
                <c:pt idx="97">
                  <c:v>16.7</c:v>
                </c:pt>
                <c:pt idx="98">
                  <c:v>16.5</c:v>
                </c:pt>
                <c:pt idx="99">
                  <c:v>16.5</c:v>
                </c:pt>
                <c:pt idx="100">
                  <c:v>16.3</c:v>
                </c:pt>
                <c:pt idx="101">
                  <c:v>16.2</c:v>
                </c:pt>
                <c:pt idx="102">
                  <c:v>16.100000000000001</c:v>
                </c:pt>
                <c:pt idx="103">
                  <c:v>15.9</c:v>
                </c:pt>
                <c:pt idx="104">
                  <c:v>15.9</c:v>
                </c:pt>
                <c:pt idx="105">
                  <c:v>15.8</c:v>
                </c:pt>
                <c:pt idx="106">
                  <c:v>15.6</c:v>
                </c:pt>
                <c:pt idx="107">
                  <c:v>15.5</c:v>
                </c:pt>
                <c:pt idx="108">
                  <c:v>15.4</c:v>
                </c:pt>
                <c:pt idx="109">
                  <c:v>15.3</c:v>
                </c:pt>
                <c:pt idx="110">
                  <c:v>15.1</c:v>
                </c:pt>
                <c:pt idx="111">
                  <c:v>15</c:v>
                </c:pt>
                <c:pt idx="112">
                  <c:v>14.9</c:v>
                </c:pt>
                <c:pt idx="113">
                  <c:v>14.8</c:v>
                </c:pt>
                <c:pt idx="114">
                  <c:v>14.7</c:v>
                </c:pt>
                <c:pt idx="115">
                  <c:v>14.5</c:v>
                </c:pt>
                <c:pt idx="116">
                  <c:v>14.4</c:v>
                </c:pt>
                <c:pt idx="117">
                  <c:v>14.3</c:v>
                </c:pt>
                <c:pt idx="118">
                  <c:v>14.2</c:v>
                </c:pt>
                <c:pt idx="119">
                  <c:v>14.1</c:v>
                </c:pt>
                <c:pt idx="120">
                  <c:v>13.9</c:v>
                </c:pt>
                <c:pt idx="121">
                  <c:v>13.8</c:v>
                </c:pt>
                <c:pt idx="122">
                  <c:v>13.7</c:v>
                </c:pt>
                <c:pt idx="123">
                  <c:v>13.6</c:v>
                </c:pt>
                <c:pt idx="124">
                  <c:v>13.5</c:v>
                </c:pt>
                <c:pt idx="125">
                  <c:v>13.4</c:v>
                </c:pt>
                <c:pt idx="126">
                  <c:v>13.3</c:v>
                </c:pt>
                <c:pt idx="127">
                  <c:v>13.1</c:v>
                </c:pt>
                <c:pt idx="128">
                  <c:v>13.1</c:v>
                </c:pt>
                <c:pt idx="129">
                  <c:v>12.9</c:v>
                </c:pt>
                <c:pt idx="130">
                  <c:v>12.8</c:v>
                </c:pt>
                <c:pt idx="131">
                  <c:v>12.7</c:v>
                </c:pt>
                <c:pt idx="132">
                  <c:v>12.6</c:v>
                </c:pt>
                <c:pt idx="133">
                  <c:v>12.5</c:v>
                </c:pt>
                <c:pt idx="134">
                  <c:v>12.4</c:v>
                </c:pt>
                <c:pt idx="135">
                  <c:v>12.3</c:v>
                </c:pt>
                <c:pt idx="136">
                  <c:v>12.2</c:v>
                </c:pt>
                <c:pt idx="137">
                  <c:v>12.1</c:v>
                </c:pt>
                <c:pt idx="138">
                  <c:v>11.9</c:v>
                </c:pt>
                <c:pt idx="139">
                  <c:v>11.8</c:v>
                </c:pt>
                <c:pt idx="140">
                  <c:v>11.7</c:v>
                </c:pt>
                <c:pt idx="141">
                  <c:v>11.6</c:v>
                </c:pt>
                <c:pt idx="142">
                  <c:v>11.5</c:v>
                </c:pt>
                <c:pt idx="143">
                  <c:v>11.4</c:v>
                </c:pt>
                <c:pt idx="144">
                  <c:v>11.3</c:v>
                </c:pt>
                <c:pt idx="145">
                  <c:v>11.2</c:v>
                </c:pt>
                <c:pt idx="146">
                  <c:v>11.1</c:v>
                </c:pt>
                <c:pt idx="147">
                  <c:v>11</c:v>
                </c:pt>
                <c:pt idx="148">
                  <c:v>10.8</c:v>
                </c:pt>
                <c:pt idx="149">
                  <c:v>10.7</c:v>
                </c:pt>
                <c:pt idx="150">
                  <c:v>10.6</c:v>
                </c:pt>
                <c:pt idx="151">
                  <c:v>10.5</c:v>
                </c:pt>
                <c:pt idx="152">
                  <c:v>10.5</c:v>
                </c:pt>
                <c:pt idx="153">
                  <c:v>10.3</c:v>
                </c:pt>
                <c:pt idx="154">
                  <c:v>10.3</c:v>
                </c:pt>
                <c:pt idx="155">
                  <c:v>10.199999999999999</c:v>
                </c:pt>
                <c:pt idx="156">
                  <c:v>10</c:v>
                </c:pt>
                <c:pt idx="157">
                  <c:v>9.9</c:v>
                </c:pt>
                <c:pt idx="158">
                  <c:v>9.8000000000000007</c:v>
                </c:pt>
                <c:pt idx="159">
                  <c:v>9.6999999999999993</c:v>
                </c:pt>
                <c:pt idx="160">
                  <c:v>9.6</c:v>
                </c:pt>
                <c:pt idx="161">
                  <c:v>9.5</c:v>
                </c:pt>
                <c:pt idx="162">
                  <c:v>9.4</c:v>
                </c:pt>
                <c:pt idx="163">
                  <c:v>9.3000000000000007</c:v>
                </c:pt>
                <c:pt idx="164">
                  <c:v>9.1999999999999993</c:v>
                </c:pt>
                <c:pt idx="165">
                  <c:v>9.1</c:v>
                </c:pt>
                <c:pt idx="166">
                  <c:v>9</c:v>
                </c:pt>
                <c:pt idx="167">
                  <c:v>8.9</c:v>
                </c:pt>
                <c:pt idx="168">
                  <c:v>8.8000000000000007</c:v>
                </c:pt>
                <c:pt idx="169">
                  <c:v>8.6999999999999993</c:v>
                </c:pt>
                <c:pt idx="170">
                  <c:v>8.6</c:v>
                </c:pt>
                <c:pt idx="171">
                  <c:v>8.5</c:v>
                </c:pt>
                <c:pt idx="172">
                  <c:v>8.4</c:v>
                </c:pt>
                <c:pt idx="173">
                  <c:v>8.3000000000000007</c:v>
                </c:pt>
                <c:pt idx="174">
                  <c:v>8.3000000000000007</c:v>
                </c:pt>
                <c:pt idx="175">
                  <c:v>8.1</c:v>
                </c:pt>
                <c:pt idx="176">
                  <c:v>8</c:v>
                </c:pt>
                <c:pt idx="177">
                  <c:v>7.9</c:v>
                </c:pt>
                <c:pt idx="178">
                  <c:v>7.8</c:v>
                </c:pt>
                <c:pt idx="179">
                  <c:v>7.7</c:v>
                </c:pt>
                <c:pt idx="180">
                  <c:v>7.6</c:v>
                </c:pt>
                <c:pt idx="181">
                  <c:v>7.5</c:v>
                </c:pt>
                <c:pt idx="182">
                  <c:v>7.4</c:v>
                </c:pt>
                <c:pt idx="183">
                  <c:v>7.3</c:v>
                </c:pt>
                <c:pt idx="184">
                  <c:v>7.2</c:v>
                </c:pt>
                <c:pt idx="185">
                  <c:v>7.1</c:v>
                </c:pt>
                <c:pt idx="186">
                  <c:v>7</c:v>
                </c:pt>
                <c:pt idx="187">
                  <c:v>6.9</c:v>
                </c:pt>
                <c:pt idx="188">
                  <c:v>6.9</c:v>
                </c:pt>
                <c:pt idx="189">
                  <c:v>6.8</c:v>
                </c:pt>
                <c:pt idx="190">
                  <c:v>6.7</c:v>
                </c:pt>
                <c:pt idx="191">
                  <c:v>6.6</c:v>
                </c:pt>
                <c:pt idx="192">
                  <c:v>6.5</c:v>
                </c:pt>
                <c:pt idx="193">
                  <c:v>6.4</c:v>
                </c:pt>
                <c:pt idx="194">
                  <c:v>6.3</c:v>
                </c:pt>
                <c:pt idx="195">
                  <c:v>6.2</c:v>
                </c:pt>
                <c:pt idx="196">
                  <c:v>6.1</c:v>
                </c:pt>
                <c:pt idx="197">
                  <c:v>6</c:v>
                </c:pt>
                <c:pt idx="198">
                  <c:v>5.9</c:v>
                </c:pt>
                <c:pt idx="199">
                  <c:v>5.8</c:v>
                </c:pt>
                <c:pt idx="200">
                  <c:v>5.7</c:v>
                </c:pt>
                <c:pt idx="201">
                  <c:v>5.6</c:v>
                </c:pt>
                <c:pt idx="202">
                  <c:v>5.5</c:v>
                </c:pt>
                <c:pt idx="203">
                  <c:v>5.5</c:v>
                </c:pt>
                <c:pt idx="204">
                  <c:v>5.4</c:v>
                </c:pt>
                <c:pt idx="205">
                  <c:v>5.3</c:v>
                </c:pt>
                <c:pt idx="206">
                  <c:v>5.2</c:v>
                </c:pt>
                <c:pt idx="207">
                  <c:v>5.0999999999999996</c:v>
                </c:pt>
                <c:pt idx="208">
                  <c:v>5</c:v>
                </c:pt>
                <c:pt idx="209">
                  <c:v>4.9000000000000004</c:v>
                </c:pt>
                <c:pt idx="210">
                  <c:v>4.9000000000000004</c:v>
                </c:pt>
                <c:pt idx="211">
                  <c:v>4.8</c:v>
                </c:pt>
                <c:pt idx="212">
                  <c:v>4.7</c:v>
                </c:pt>
                <c:pt idx="213">
                  <c:v>4.5999999999999996</c:v>
                </c:pt>
                <c:pt idx="214">
                  <c:v>4.5</c:v>
                </c:pt>
                <c:pt idx="215">
                  <c:v>4.4000000000000004</c:v>
                </c:pt>
                <c:pt idx="216">
                  <c:v>4.3</c:v>
                </c:pt>
                <c:pt idx="217">
                  <c:v>4.2</c:v>
                </c:pt>
                <c:pt idx="218">
                  <c:v>4.2</c:v>
                </c:pt>
                <c:pt idx="219">
                  <c:v>4.0999999999999996</c:v>
                </c:pt>
                <c:pt idx="220">
                  <c:v>4</c:v>
                </c:pt>
                <c:pt idx="221">
                  <c:v>3.9</c:v>
                </c:pt>
                <c:pt idx="222">
                  <c:v>3.8</c:v>
                </c:pt>
                <c:pt idx="223">
                  <c:v>3.7</c:v>
                </c:pt>
                <c:pt idx="224">
                  <c:v>3.7</c:v>
                </c:pt>
                <c:pt idx="225">
                  <c:v>3.6</c:v>
                </c:pt>
                <c:pt idx="226">
                  <c:v>3.5</c:v>
                </c:pt>
                <c:pt idx="227">
                  <c:v>3.4</c:v>
                </c:pt>
                <c:pt idx="228">
                  <c:v>3.3</c:v>
                </c:pt>
                <c:pt idx="229">
                  <c:v>3.2</c:v>
                </c:pt>
                <c:pt idx="230">
                  <c:v>3.1</c:v>
                </c:pt>
                <c:pt idx="231">
                  <c:v>3.1</c:v>
                </c:pt>
                <c:pt idx="232">
                  <c:v>3</c:v>
                </c:pt>
                <c:pt idx="233">
                  <c:v>2.9</c:v>
                </c:pt>
                <c:pt idx="234">
                  <c:v>2.9</c:v>
                </c:pt>
                <c:pt idx="235">
                  <c:v>2.8</c:v>
                </c:pt>
                <c:pt idx="236">
                  <c:v>2.7</c:v>
                </c:pt>
                <c:pt idx="237">
                  <c:v>2.6</c:v>
                </c:pt>
                <c:pt idx="238">
                  <c:v>2.5</c:v>
                </c:pt>
                <c:pt idx="239">
                  <c:v>2.4</c:v>
                </c:pt>
                <c:pt idx="240">
                  <c:v>2.4</c:v>
                </c:pt>
                <c:pt idx="241">
                  <c:v>2.2999999999999998</c:v>
                </c:pt>
                <c:pt idx="242">
                  <c:v>2.2000000000000002</c:v>
                </c:pt>
                <c:pt idx="243">
                  <c:v>2.1</c:v>
                </c:pt>
                <c:pt idx="244">
                  <c:v>2</c:v>
                </c:pt>
                <c:pt idx="245">
                  <c:v>1.9</c:v>
                </c:pt>
                <c:pt idx="246">
                  <c:v>1.9</c:v>
                </c:pt>
                <c:pt idx="247">
                  <c:v>1.8</c:v>
                </c:pt>
                <c:pt idx="248">
                  <c:v>1.7</c:v>
                </c:pt>
                <c:pt idx="249">
                  <c:v>1.7</c:v>
                </c:pt>
                <c:pt idx="250">
                  <c:v>1.6</c:v>
                </c:pt>
                <c:pt idx="251">
                  <c:v>1.5</c:v>
                </c:pt>
                <c:pt idx="252">
                  <c:v>1.4</c:v>
                </c:pt>
                <c:pt idx="253">
                  <c:v>1.3</c:v>
                </c:pt>
                <c:pt idx="254">
                  <c:v>1.3</c:v>
                </c:pt>
                <c:pt idx="255">
                  <c:v>1.2</c:v>
                </c:pt>
                <c:pt idx="256">
                  <c:v>1.1000000000000001</c:v>
                </c:pt>
                <c:pt idx="257">
                  <c:v>1</c:v>
                </c:pt>
                <c:pt idx="258">
                  <c:v>1</c:v>
                </c:pt>
                <c:pt idx="259">
                  <c:v>0.9</c:v>
                </c:pt>
                <c:pt idx="260">
                  <c:v>0.8</c:v>
                </c:pt>
                <c:pt idx="261">
                  <c:v>0.8</c:v>
                </c:pt>
                <c:pt idx="262">
                  <c:v>0.7</c:v>
                </c:pt>
                <c:pt idx="263">
                  <c:v>0.7</c:v>
                </c:pt>
                <c:pt idx="264">
                  <c:v>0.6</c:v>
                </c:pt>
                <c:pt idx="265">
                  <c:v>0.6</c:v>
                </c:pt>
                <c:pt idx="266">
                  <c:v>0.5</c:v>
                </c:pt>
                <c:pt idx="267">
                  <c:v>0.5</c:v>
                </c:pt>
                <c:pt idx="268">
                  <c:v>0.4</c:v>
                </c:pt>
                <c:pt idx="269">
                  <c:v>0.4</c:v>
                </c:pt>
                <c:pt idx="270">
                  <c:v>0.3</c:v>
                </c:pt>
                <c:pt idx="271">
                  <c:v>0.3</c:v>
                </c:pt>
                <c:pt idx="272">
                  <c:v>0.2</c:v>
                </c:pt>
                <c:pt idx="273">
                  <c:v>0.2</c:v>
                </c:pt>
                <c:pt idx="274">
                  <c:v>0.1</c:v>
                </c:pt>
                <c:pt idx="275">
                  <c:v>0.1</c:v>
                </c:pt>
                <c:pt idx="276">
                  <c:v>0</c:v>
                </c:pt>
              </c:numCache>
            </c:numRef>
          </c:yVal>
          <c:smooth val="0"/>
          <c:extLst>
            <c:ext xmlns:c16="http://schemas.microsoft.com/office/drawing/2014/chart" uri="{C3380CC4-5D6E-409C-BE32-E72D297353CC}">
              <c16:uniqueId val="{00000000-2697-AD46-A1D4-C2C6DA869BA9}"/>
            </c:ext>
          </c:extLst>
        </c:ser>
        <c:dLbls>
          <c:showLegendKey val="0"/>
          <c:showVal val="0"/>
          <c:showCatName val="0"/>
          <c:showSerName val="0"/>
          <c:showPercent val="0"/>
          <c:showBubbleSize val="0"/>
        </c:dLbls>
        <c:axId val="266643024"/>
        <c:axId val="2044936447"/>
      </c:scatterChart>
      <c:valAx>
        <c:axId val="266643024"/>
        <c:scaling>
          <c:orientation val="minMax"/>
        </c:scaling>
        <c:delete val="0"/>
        <c:axPos val="b"/>
        <c:majorGridlines>
          <c:spPr>
            <a:ln w="9525" cap="flat" cmpd="sng" algn="ctr">
              <a:solidFill>
                <a:schemeClr val="bg1">
                  <a:alpha val="50000"/>
                </a:schemeClr>
              </a:solidFill>
              <a:round/>
            </a:ln>
            <a:effectLst/>
          </c:spPr>
        </c:majorGridlines>
        <c:title>
          <c:tx>
            <c:rich>
              <a:bodyPr rot="0" spcFirstLastPara="1" vertOverflow="ellipsis" vert="horz" wrap="square" anchor="ctr" anchorCtr="1"/>
              <a:lstStyle/>
              <a:p>
                <a:pPr>
                  <a:defRPr sz="2000" b="0" i="0" u="none" strike="noStrike" kern="1200" baseline="0">
                    <a:solidFill>
                      <a:schemeClr val="bg1"/>
                    </a:solidFill>
                    <a:latin typeface="Nunito Sans 10pt Normal" pitchFamily="2" charset="77"/>
                    <a:ea typeface="+mn-ea"/>
                    <a:cs typeface="+mn-cs"/>
                  </a:defRPr>
                </a:pPr>
                <a:r>
                  <a:rPr lang="en-GB" sz="2000">
                    <a:solidFill>
                      <a:schemeClr val="bg1"/>
                    </a:solidFill>
                    <a:latin typeface="Nunito Sans 10pt Normal" pitchFamily="2" charset="77"/>
                  </a:rPr>
                  <a:t>Time (h)</a:t>
                </a:r>
              </a:p>
            </c:rich>
          </c:tx>
          <c:overlay val="0"/>
          <c:spPr>
            <a:noFill/>
            <a:ln>
              <a:noFill/>
            </a:ln>
            <a:effectLst/>
          </c:spPr>
          <c:txPr>
            <a:bodyPr rot="0" spcFirstLastPara="1" vertOverflow="ellipsis" vert="horz" wrap="square" anchor="ctr" anchorCtr="1"/>
            <a:lstStyle/>
            <a:p>
              <a:pPr>
                <a:defRPr sz="2000" b="0" i="0" u="none" strike="noStrike" kern="1200" baseline="0">
                  <a:solidFill>
                    <a:schemeClr val="bg1"/>
                  </a:solidFill>
                  <a:latin typeface="Nunito Sans 10pt Normal" pitchFamily="2" charset="77"/>
                  <a:ea typeface="+mn-ea"/>
                  <a:cs typeface="+mn-cs"/>
                </a:defRPr>
              </a:pPr>
              <a:endParaRPr lang="en-CH"/>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bg1"/>
                </a:solidFill>
                <a:latin typeface="Nunito Sans 10pt Normal" pitchFamily="2" charset="77"/>
                <a:ea typeface="+mn-ea"/>
                <a:cs typeface="+mn-cs"/>
              </a:defRPr>
            </a:pPr>
            <a:endParaRPr lang="en-CH"/>
          </a:p>
        </c:txPr>
        <c:crossAx val="2044936447"/>
        <c:crosses val="autoZero"/>
        <c:crossBetween val="midCat"/>
      </c:valAx>
      <c:valAx>
        <c:axId val="2044936447"/>
        <c:scaling>
          <c:orientation val="minMax"/>
        </c:scaling>
        <c:delete val="0"/>
        <c:axPos val="l"/>
        <c:majorGridlines>
          <c:spPr>
            <a:ln w="9525" cap="flat" cmpd="sng" algn="ctr">
              <a:solidFill>
                <a:schemeClr val="bg1">
                  <a:alpha val="50271"/>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bg1"/>
                    </a:solidFill>
                    <a:latin typeface="+mn-lt"/>
                    <a:ea typeface="+mn-ea"/>
                    <a:cs typeface="+mn-cs"/>
                  </a:defRPr>
                </a:pPr>
                <a:r>
                  <a:rPr lang="en-GB" sz="2000">
                    <a:solidFill>
                      <a:schemeClr val="bg1"/>
                    </a:solidFill>
                    <a:latin typeface="Nunito Sans 10pt Normal" pitchFamily="2" charset="77"/>
                  </a:rPr>
                  <a:t>Temperature (°C)</a:t>
                </a:r>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bg1"/>
                  </a:solidFill>
                  <a:latin typeface="+mn-lt"/>
                  <a:ea typeface="+mn-ea"/>
                  <a:cs typeface="+mn-cs"/>
                </a:defRPr>
              </a:pPr>
              <a:endParaRPr lang="en-CH"/>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bg1"/>
                </a:solidFill>
                <a:latin typeface="Nunito Sans 10pt Normal" pitchFamily="2" charset="77"/>
                <a:ea typeface="+mn-ea"/>
                <a:cs typeface="+mn-cs"/>
              </a:defRPr>
            </a:pPr>
            <a:endParaRPr lang="en-CH"/>
          </a:p>
        </c:txPr>
        <c:crossAx val="266643024"/>
        <c:crosses val="autoZero"/>
        <c:crossBetween val="midCat"/>
        <c:majorUnit val="2.5"/>
      </c:valAx>
      <c:spPr>
        <a:gradFill flip="none" rotWithShape="1">
          <a:gsLst>
            <a:gs pos="100000">
              <a:srgbClr val="0076D5"/>
            </a:gs>
            <a:gs pos="0">
              <a:srgbClr val="49CAEE"/>
            </a:gs>
          </a:gsLst>
          <a:lin ang="5400000" scaled="0"/>
          <a:tileRect/>
        </a:gradFill>
        <a:ln>
          <a:noFill/>
        </a:ln>
        <a:effectLst/>
      </c:spPr>
    </c:plotArea>
    <c:plotVisOnly val="1"/>
    <c:dispBlanksAs val="gap"/>
    <c:showDLblsOverMax val="0"/>
  </c:chart>
  <c:spPr>
    <a:solidFill>
      <a:srgbClr val="051D2E"/>
    </a:solidFill>
    <a:ln w="9525" cap="flat" cmpd="sng" algn="ctr">
      <a:solidFill>
        <a:schemeClr val="tx1"/>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8964</xdr:rowOff>
    </xdr:from>
    <xdr:to>
      <xdr:col>11</xdr:col>
      <xdr:colOff>457200</xdr:colOff>
      <xdr:row>13</xdr:row>
      <xdr:rowOff>2793999</xdr:rowOff>
    </xdr:to>
    <xdr:graphicFrame macro="">
      <xdr:nvGraphicFramePr>
        <xdr:cNvPr id="2" name="Chart 1">
          <a:extLst>
            <a:ext uri="{FF2B5EF4-FFF2-40B4-BE49-F238E27FC236}">
              <a16:creationId xmlns:a16="http://schemas.microsoft.com/office/drawing/2014/main" id="{56B1F18C-7997-D348-837B-09BE0F57F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92204-C650-8649-BCCD-1D31E5AD8D39}">
  <dimension ref="B2:R335"/>
  <sheetViews>
    <sheetView tabSelected="1" topLeftCell="A2" workbookViewId="0">
      <selection activeCell="C11" sqref="C11"/>
    </sheetView>
  </sheetViews>
  <sheetFormatPr baseColWidth="10" defaultRowHeight="16"/>
  <cols>
    <col min="1" max="1" width="10.83203125" style="2"/>
    <col min="2" max="2" width="26.33203125" style="2" bestFit="1" customWidth="1"/>
    <col min="3" max="3" width="12" style="2" bestFit="1" customWidth="1"/>
    <col min="4" max="4" width="11" style="2" bestFit="1" customWidth="1"/>
    <col min="5" max="5" width="17.83203125" style="2" bestFit="1" customWidth="1"/>
    <col min="6" max="6" width="10.83203125" style="2"/>
    <col min="7" max="7" width="14.5" style="2" bestFit="1" customWidth="1"/>
    <col min="8" max="8" width="12.5" style="2" customWidth="1"/>
    <col min="9" max="9" width="15.6640625" style="2" bestFit="1" customWidth="1"/>
    <col min="10" max="10" width="13.1640625" style="2" customWidth="1"/>
    <col min="11" max="11" width="16" style="2" bestFit="1" customWidth="1"/>
    <col min="12" max="12" width="10.83203125" style="2"/>
    <col min="13" max="13" width="13.6640625" style="2" bestFit="1" customWidth="1"/>
    <col min="14" max="14" width="16.5" style="2" bestFit="1" customWidth="1"/>
    <col min="15" max="16384" width="10.83203125" style="2"/>
  </cols>
  <sheetData>
    <row r="2" spans="2:14" ht="36">
      <c r="B2" s="22" t="s">
        <v>0</v>
      </c>
      <c r="C2" s="1"/>
      <c r="D2" s="1"/>
      <c r="E2" s="1"/>
      <c r="F2" s="1"/>
      <c r="G2" s="1"/>
      <c r="H2" s="1"/>
      <c r="I2" s="1"/>
      <c r="J2" s="1"/>
      <c r="K2" s="1"/>
      <c r="L2" s="1"/>
      <c r="M2" s="1"/>
    </row>
    <row r="3" spans="2:14" ht="20" customHeight="1">
      <c r="B3" s="22"/>
      <c r="C3" s="1"/>
      <c r="D3" s="1"/>
      <c r="E3" s="1"/>
      <c r="F3" s="1"/>
      <c r="G3" s="1"/>
      <c r="H3" s="1"/>
      <c r="I3" s="1"/>
      <c r="J3" s="1"/>
      <c r="K3" s="1"/>
      <c r="L3" s="1"/>
      <c r="M3" s="1"/>
    </row>
    <row r="4" spans="2:14" ht="65" customHeight="1">
      <c r="B4" s="35" t="s">
        <v>33</v>
      </c>
      <c r="C4" s="35"/>
      <c r="D4" s="35"/>
      <c r="E4" s="35"/>
      <c r="F4" s="35"/>
      <c r="G4" s="1"/>
      <c r="H4" s="1"/>
      <c r="I4" s="1"/>
      <c r="J4" s="1"/>
      <c r="K4" s="1"/>
      <c r="L4" s="1"/>
      <c r="M4" s="1"/>
    </row>
    <row r="5" spans="2:14" ht="17">
      <c r="B5" s="1"/>
      <c r="C5" s="1"/>
      <c r="D5" s="1"/>
      <c r="E5" s="1"/>
      <c r="F5" s="1"/>
      <c r="G5" s="1"/>
      <c r="H5" s="1"/>
      <c r="I5" s="1"/>
      <c r="J5" s="1"/>
      <c r="K5" s="1"/>
      <c r="L5" s="1"/>
      <c r="M5" s="1"/>
    </row>
    <row r="6" spans="2:14" ht="17">
      <c r="B6" s="3" t="s">
        <v>7</v>
      </c>
      <c r="C6" s="3">
        <v>250</v>
      </c>
      <c r="D6" s="1"/>
      <c r="E6" s="3"/>
      <c r="F6" s="1"/>
      <c r="G6" s="1"/>
      <c r="H6" s="1"/>
      <c r="I6" s="1"/>
      <c r="J6" s="1"/>
      <c r="K6" s="1"/>
      <c r="L6" s="1"/>
      <c r="M6" s="1"/>
    </row>
    <row r="7" spans="2:14" ht="17">
      <c r="B7" s="3" t="s">
        <v>34</v>
      </c>
      <c r="C7" s="36">
        <f>AVERAGE(N17:N293)</f>
        <v>25.724909747292511</v>
      </c>
      <c r="D7" s="1"/>
      <c r="E7" s="3"/>
      <c r="F7" s="1"/>
      <c r="G7" s="1"/>
      <c r="H7" s="1"/>
      <c r="I7" s="1"/>
      <c r="J7" s="1"/>
      <c r="K7" s="1"/>
      <c r="L7" s="1"/>
      <c r="M7" s="1"/>
    </row>
    <row r="8" spans="2:14" ht="17">
      <c r="B8" s="3"/>
      <c r="C8" s="1"/>
      <c r="D8" s="1"/>
      <c r="E8" s="1"/>
      <c r="F8" s="1"/>
      <c r="G8" s="1"/>
      <c r="H8" s="1"/>
      <c r="I8" s="1"/>
      <c r="J8" s="1"/>
      <c r="K8" s="1"/>
      <c r="L8" s="1"/>
      <c r="M8" s="1"/>
    </row>
    <row r="9" spans="2:14" ht="17">
      <c r="B9" s="3" t="s">
        <v>14</v>
      </c>
      <c r="C9" s="20" t="s">
        <v>11</v>
      </c>
      <c r="D9" s="20" t="s">
        <v>12</v>
      </c>
      <c r="E9" s="20" t="s">
        <v>13</v>
      </c>
      <c r="F9" s="14"/>
      <c r="G9" s="1"/>
      <c r="H9" s="1"/>
      <c r="I9" s="1"/>
      <c r="J9" s="1"/>
      <c r="K9" s="1"/>
      <c r="L9" s="1"/>
      <c r="M9" s="1"/>
    </row>
    <row r="10" spans="2:14" ht="17">
      <c r="B10" s="3" t="s">
        <v>15</v>
      </c>
      <c r="C10" s="34">
        <v>30</v>
      </c>
      <c r="D10" s="34">
        <v>0</v>
      </c>
      <c r="E10" s="15">
        <f>(INDEX($B$17:$B$1007,MATCH(D10,$E$17:$E$1007,-1))-INDEX($B$17:$B$1007,MATCH(C10,$E$17:$E$1007,-1)))*1440</f>
        <v>276.02291666669771</v>
      </c>
      <c r="F10" s="16" t="str">
        <f>INT(E10/60)&amp;"h "&amp;TEXT(MOD(E10,60),"00")&amp;"min"</f>
        <v>4h 36min</v>
      </c>
      <c r="G10" s="33"/>
      <c r="H10" s="21"/>
      <c r="I10" s="1"/>
      <c r="J10" s="1"/>
      <c r="K10" s="1"/>
      <c r="L10" s="1"/>
      <c r="M10" s="1"/>
    </row>
    <row r="11" spans="2:14" ht="17">
      <c r="B11" s="3" t="s">
        <v>25</v>
      </c>
      <c r="C11" s="14"/>
      <c r="D11" s="14"/>
      <c r="E11" s="17">
        <f>SUM(INDEX($I$17:$I$1007,MATCH(C10,$E$17:$E$1007,-1)):INDEX($I$17:$I$1007,MATCH(D10,$E$17:$E$1007,-1)))/1000</f>
        <v>4.4257199999999983</v>
      </c>
      <c r="F11" s="16" t="s">
        <v>26</v>
      </c>
      <c r="G11" s="32"/>
      <c r="H11" s="21"/>
      <c r="I11" s="1"/>
      <c r="J11" s="1"/>
      <c r="K11" s="1"/>
      <c r="L11" s="1"/>
      <c r="M11" s="1"/>
    </row>
    <row r="12" spans="2:14" ht="17">
      <c r="B12" s="1"/>
      <c r="C12" s="1"/>
      <c r="D12" s="1"/>
      <c r="E12" s="1"/>
      <c r="F12" s="1"/>
      <c r="G12" s="4"/>
      <c r="H12" s="3"/>
      <c r="I12" s="1"/>
      <c r="J12" s="1"/>
      <c r="K12" s="1"/>
      <c r="L12" s="1"/>
      <c r="M12" s="1"/>
    </row>
    <row r="13" spans="2:14" ht="409" customHeight="1">
      <c r="B13" s="1"/>
      <c r="C13" s="1"/>
      <c r="D13" s="1"/>
      <c r="E13" s="1"/>
      <c r="F13" s="1"/>
      <c r="G13" s="4"/>
      <c r="H13" s="3"/>
      <c r="I13" s="1"/>
      <c r="J13" s="1"/>
      <c r="K13" s="1"/>
      <c r="L13" s="1"/>
      <c r="M13" s="1"/>
    </row>
    <row r="14" spans="2:14" ht="222" customHeight="1">
      <c r="B14" s="1"/>
      <c r="C14" s="1"/>
      <c r="D14" s="1"/>
      <c r="E14" s="1"/>
      <c r="F14" s="1"/>
      <c r="G14" s="4"/>
      <c r="H14" s="3"/>
      <c r="I14" s="1"/>
      <c r="J14" s="1"/>
      <c r="K14" s="1"/>
      <c r="L14" s="1"/>
      <c r="M14" s="1"/>
    </row>
    <row r="15" spans="2:14" ht="45" customHeight="1">
      <c r="B15" s="1"/>
      <c r="C15" s="1"/>
      <c r="D15" s="1"/>
      <c r="E15" s="1"/>
      <c r="F15" s="1"/>
      <c r="G15" s="4"/>
      <c r="H15" s="3"/>
      <c r="I15" s="1"/>
      <c r="J15" s="1"/>
      <c r="K15" s="1"/>
      <c r="L15" s="1"/>
      <c r="M15" s="1"/>
    </row>
    <row r="16" spans="2:14" ht="54" customHeight="1">
      <c r="B16" s="18" t="s">
        <v>32</v>
      </c>
      <c r="C16" s="18" t="s">
        <v>28</v>
      </c>
      <c r="D16" s="18" t="s">
        <v>29</v>
      </c>
      <c r="E16" s="18" t="s">
        <v>1</v>
      </c>
      <c r="F16" s="18" t="s">
        <v>2</v>
      </c>
      <c r="G16" s="19" t="s">
        <v>30</v>
      </c>
      <c r="H16" s="19" t="s">
        <v>31</v>
      </c>
      <c r="I16" s="19" t="s">
        <v>9</v>
      </c>
      <c r="J16" s="19" t="s">
        <v>10</v>
      </c>
      <c r="K16" s="19" t="s">
        <v>3</v>
      </c>
      <c r="L16" s="18" t="s">
        <v>4</v>
      </c>
      <c r="M16" s="18" t="s">
        <v>5</v>
      </c>
      <c r="N16" s="18" t="s">
        <v>6</v>
      </c>
    </row>
    <row r="17" spans="2:16" ht="17">
      <c r="B17" s="27">
        <v>45953.80497326389</v>
      </c>
      <c r="C17" s="24">
        <f>0/60</f>
        <v>0</v>
      </c>
      <c r="D17" s="26">
        <f t="shared" ref="D17:D80" si="0">C17/60</f>
        <v>0</v>
      </c>
      <c r="E17" s="26">
        <v>30</v>
      </c>
      <c r="F17" s="23">
        <v>0</v>
      </c>
      <c r="G17" s="24"/>
      <c r="H17" s="24">
        <f t="shared" ref="H17:H80" si="1">I17*60</f>
        <v>961.80000000000007</v>
      </c>
      <c r="I17" s="25">
        <v>16.03</v>
      </c>
      <c r="J17" s="24">
        <f>I17</f>
        <v>16.03</v>
      </c>
      <c r="K17" s="24" t="s">
        <v>8</v>
      </c>
      <c r="L17" s="23"/>
      <c r="M17" s="28">
        <v>0.626</v>
      </c>
      <c r="N17" s="29">
        <v>25.2</v>
      </c>
    </row>
    <row r="18" spans="2:16" ht="17">
      <c r="B18" s="27">
        <v>45953.805667766203</v>
      </c>
      <c r="C18" s="24">
        <v>1</v>
      </c>
      <c r="D18" s="26">
        <f t="shared" si="0"/>
        <v>1.6666666666666666E-2</v>
      </c>
      <c r="E18" s="26">
        <v>29.9</v>
      </c>
      <c r="F18" s="26">
        <f t="shared" ref="F18:F81" si="2">E18-E17</f>
        <v>-0.10000000000000142</v>
      </c>
      <c r="G18" s="24" t="s">
        <v>8</v>
      </c>
      <c r="H18" s="24">
        <f t="shared" si="1"/>
        <v>972</v>
      </c>
      <c r="I18" s="25">
        <v>16.2</v>
      </c>
      <c r="J18" s="31">
        <f t="shared" ref="J18:J81" si="3">J17+I18</f>
        <v>32.230000000000004</v>
      </c>
      <c r="K18" s="24" t="s">
        <v>8</v>
      </c>
      <c r="L18" s="23"/>
      <c r="M18" s="28">
        <v>0.624</v>
      </c>
      <c r="N18" s="29">
        <v>25.1</v>
      </c>
    </row>
    <row r="19" spans="2:16" ht="17">
      <c r="B19" s="27">
        <v>45953.806362268515</v>
      </c>
      <c r="C19" s="24">
        <v>2</v>
      </c>
      <c r="D19" s="26">
        <f t="shared" si="0"/>
        <v>3.3333333333333333E-2</v>
      </c>
      <c r="E19" s="26">
        <v>29.7</v>
      </c>
      <c r="F19" s="26">
        <f t="shared" si="2"/>
        <v>-0.19999999999999929</v>
      </c>
      <c r="G19" s="24" t="s">
        <v>8</v>
      </c>
      <c r="H19" s="24">
        <f t="shared" si="1"/>
        <v>978.59999999999991</v>
      </c>
      <c r="I19" s="25">
        <v>16.309999999999999</v>
      </c>
      <c r="J19" s="31">
        <f t="shared" si="3"/>
        <v>48.540000000000006</v>
      </c>
      <c r="K19" s="24" t="s">
        <v>8</v>
      </c>
      <c r="L19" s="23"/>
      <c r="M19" s="28">
        <v>0.623</v>
      </c>
      <c r="N19" s="29">
        <v>25.1</v>
      </c>
      <c r="P19" s="6"/>
    </row>
    <row r="20" spans="2:16" ht="17">
      <c r="B20" s="27">
        <v>45953.807056770835</v>
      </c>
      <c r="C20" s="24">
        <v>3</v>
      </c>
      <c r="D20" s="26">
        <f t="shared" si="0"/>
        <v>0.05</v>
      </c>
      <c r="E20" s="26">
        <v>29.5</v>
      </c>
      <c r="F20" s="26">
        <f t="shared" si="2"/>
        <v>-0.19999999999999929</v>
      </c>
      <c r="G20" s="24" t="s">
        <v>8</v>
      </c>
      <c r="H20" s="24">
        <f t="shared" si="1"/>
        <v>983.40000000000009</v>
      </c>
      <c r="I20" s="25">
        <v>16.39</v>
      </c>
      <c r="J20" s="31">
        <f t="shared" si="3"/>
        <v>64.930000000000007</v>
      </c>
      <c r="K20" s="24" t="s">
        <v>8</v>
      </c>
      <c r="L20" s="23"/>
      <c r="M20" s="28">
        <v>0.622</v>
      </c>
      <c r="N20" s="29">
        <v>25.1</v>
      </c>
    </row>
    <row r="21" spans="2:16" ht="17">
      <c r="B21" s="27">
        <v>45953.807751273147</v>
      </c>
      <c r="C21" s="24">
        <v>4</v>
      </c>
      <c r="D21" s="26">
        <f t="shared" si="0"/>
        <v>6.6666666666666666E-2</v>
      </c>
      <c r="E21" s="26">
        <v>29.4</v>
      </c>
      <c r="F21" s="26">
        <f t="shared" si="2"/>
        <v>-0.10000000000000142</v>
      </c>
      <c r="G21" s="24" t="s">
        <v>8</v>
      </c>
      <c r="H21" s="24">
        <f t="shared" si="1"/>
        <v>988.80000000000007</v>
      </c>
      <c r="I21" s="25">
        <v>16.48</v>
      </c>
      <c r="J21" s="31">
        <f t="shared" si="3"/>
        <v>81.410000000000011</v>
      </c>
      <c r="K21" s="24" t="s">
        <v>8</v>
      </c>
      <c r="L21" s="23"/>
      <c r="M21" s="28">
        <v>0.625</v>
      </c>
      <c r="N21" s="29">
        <v>25.1</v>
      </c>
    </row>
    <row r="22" spans="2:16" ht="17">
      <c r="B22" s="27">
        <v>45953.808445775459</v>
      </c>
      <c r="C22" s="24">
        <v>5</v>
      </c>
      <c r="D22" s="26">
        <f t="shared" si="0"/>
        <v>8.3333333333333329E-2</v>
      </c>
      <c r="E22" s="26">
        <v>29.2</v>
      </c>
      <c r="F22" s="26">
        <f t="shared" si="2"/>
        <v>-0.19999999999999929</v>
      </c>
      <c r="G22" s="25">
        <f>ABS(SLOPE(E17:E22,_xlfn.SEQUENCE(6)))</f>
        <v>0.16285714285714295</v>
      </c>
      <c r="H22" s="24">
        <f t="shared" si="1"/>
        <v>990.60000000000014</v>
      </c>
      <c r="I22" s="25">
        <v>16.510000000000002</v>
      </c>
      <c r="J22" s="31">
        <f t="shared" si="3"/>
        <v>97.920000000000016</v>
      </c>
      <c r="K22" s="24">
        <f t="shared" ref="K22:K85" si="4">G22*$C$6*4182/60</f>
        <v>2837.785714285716</v>
      </c>
      <c r="L22" s="25">
        <f>K22/AVERAGE(H17:H22)</f>
        <v>2.8980654761904776</v>
      </c>
      <c r="M22" s="28">
        <v>0.626</v>
      </c>
      <c r="N22" s="29">
        <v>25.1</v>
      </c>
    </row>
    <row r="23" spans="2:16" ht="17">
      <c r="B23" s="27">
        <v>45953.809140277779</v>
      </c>
      <c r="C23" s="24">
        <v>6</v>
      </c>
      <c r="D23" s="26">
        <f t="shared" si="0"/>
        <v>0.1</v>
      </c>
      <c r="E23" s="26">
        <v>29.1</v>
      </c>
      <c r="F23" s="26">
        <f t="shared" si="2"/>
        <v>-9.9999999999997868E-2</v>
      </c>
      <c r="G23" s="25">
        <f>ABS(SLOPE(E17:E23,_xlfn.SEQUENCE(7)))</f>
        <v>0.15714285714285697</v>
      </c>
      <c r="H23" s="24">
        <f t="shared" si="1"/>
        <v>991.80000000000007</v>
      </c>
      <c r="I23" s="25">
        <v>16.53</v>
      </c>
      <c r="J23" s="31">
        <f t="shared" si="3"/>
        <v>114.45000000000002</v>
      </c>
      <c r="K23" s="24">
        <f t="shared" si="4"/>
        <v>2738.2142857142826</v>
      </c>
      <c r="L23" s="25">
        <f>K23/AVERAGE(H17:H23)</f>
        <v>2.7912479976700126</v>
      </c>
      <c r="M23" s="28">
        <v>0.626</v>
      </c>
      <c r="N23" s="29">
        <v>25.3</v>
      </c>
    </row>
    <row r="24" spans="2:16" ht="17">
      <c r="B24" s="27">
        <v>45953.809834780091</v>
      </c>
      <c r="C24" s="24">
        <v>7</v>
      </c>
      <c r="D24" s="26">
        <f t="shared" si="0"/>
        <v>0.11666666666666667</v>
      </c>
      <c r="E24" s="26">
        <v>28.9</v>
      </c>
      <c r="F24" s="26">
        <f t="shared" si="2"/>
        <v>-0.20000000000000284</v>
      </c>
      <c r="G24" s="25">
        <f>ABS(SLOPE(E17:E24,_xlfn.SEQUENCE(8)))</f>
        <v>0.1583333333333333</v>
      </c>
      <c r="H24" s="24">
        <f t="shared" si="1"/>
        <v>992.4</v>
      </c>
      <c r="I24" s="25">
        <v>16.54</v>
      </c>
      <c r="J24" s="31">
        <f t="shared" si="3"/>
        <v>130.99</v>
      </c>
      <c r="K24" s="24">
        <f t="shared" si="4"/>
        <v>2758.9583333333326</v>
      </c>
      <c r="L24" s="25">
        <f>K24/AVERAGE(H17:H24)</f>
        <v>2.8083144599672569</v>
      </c>
      <c r="M24" s="28">
        <v>0.625</v>
      </c>
      <c r="N24" s="29">
        <v>25.3</v>
      </c>
    </row>
    <row r="25" spans="2:16" ht="17">
      <c r="B25" s="27">
        <v>45953.810529282404</v>
      </c>
      <c r="C25" s="24">
        <v>8</v>
      </c>
      <c r="D25" s="26">
        <f t="shared" si="0"/>
        <v>0.13333333333333333</v>
      </c>
      <c r="E25" s="26">
        <v>28.8</v>
      </c>
      <c r="F25" s="26">
        <f t="shared" si="2"/>
        <v>-9.9999999999997868E-2</v>
      </c>
      <c r="G25" s="25">
        <f>ABS(SLOPE(E17:E25,_xlfn.SEQUENCE(9)))</f>
        <v>0.15499999999999989</v>
      </c>
      <c r="H25" s="24">
        <f t="shared" si="1"/>
        <v>992.4</v>
      </c>
      <c r="I25" s="25">
        <v>16.54</v>
      </c>
      <c r="J25" s="31">
        <f t="shared" si="3"/>
        <v>147.53</v>
      </c>
      <c r="K25" s="24">
        <f t="shared" si="4"/>
        <v>2700.8749999999982</v>
      </c>
      <c r="L25" s="25">
        <f>K25/AVERAGE(H17:H25)</f>
        <v>2.7460940147766535</v>
      </c>
      <c r="M25" s="28">
        <v>0.624</v>
      </c>
      <c r="N25" s="29">
        <v>25.3</v>
      </c>
    </row>
    <row r="26" spans="2:16" ht="17">
      <c r="B26" s="27">
        <v>45953.811223784724</v>
      </c>
      <c r="C26" s="24">
        <v>9</v>
      </c>
      <c r="D26" s="26">
        <f t="shared" si="0"/>
        <v>0.15</v>
      </c>
      <c r="E26" s="26">
        <v>28.7</v>
      </c>
      <c r="F26" s="26">
        <f t="shared" si="2"/>
        <v>-0.10000000000000142</v>
      </c>
      <c r="G26" s="25">
        <f t="shared" ref="G26:G89" si="5">ABS(SLOPE(E17:E26,_xlfn.SEQUENCE(10)))</f>
        <v>0.15030303030303024</v>
      </c>
      <c r="H26" s="24">
        <f t="shared" si="1"/>
        <v>992.4</v>
      </c>
      <c r="I26" s="25">
        <v>16.54</v>
      </c>
      <c r="J26" s="31">
        <f t="shared" si="3"/>
        <v>164.07</v>
      </c>
      <c r="K26" s="24">
        <f t="shared" si="4"/>
        <v>2619.0303030303021</v>
      </c>
      <c r="L26" s="25">
        <f t="shared" ref="L26:L89" si="6">K26/AVERAGE(H17:H26)</f>
        <v>2.6604805906323539</v>
      </c>
      <c r="M26" s="28">
        <v>0.624</v>
      </c>
      <c r="N26" s="29">
        <v>25.3</v>
      </c>
      <c r="O26" s="7"/>
    </row>
    <row r="27" spans="2:16" ht="17">
      <c r="B27" s="27">
        <v>45953.811918287036</v>
      </c>
      <c r="C27" s="24">
        <v>10</v>
      </c>
      <c r="D27" s="26">
        <f t="shared" si="0"/>
        <v>0.16666666666666666</v>
      </c>
      <c r="E27" s="26">
        <v>28.5</v>
      </c>
      <c r="F27" s="26">
        <f t="shared" si="2"/>
        <v>-0.19999999999999929</v>
      </c>
      <c r="G27" s="25">
        <f t="shared" si="5"/>
        <v>0.14969696969696958</v>
      </c>
      <c r="H27" s="24">
        <f t="shared" si="1"/>
        <v>992.4</v>
      </c>
      <c r="I27" s="25">
        <v>16.54</v>
      </c>
      <c r="J27" s="31">
        <f t="shared" si="3"/>
        <v>180.60999999999999</v>
      </c>
      <c r="K27" s="24">
        <f t="shared" si="4"/>
        <v>2608.4696969696947</v>
      </c>
      <c r="L27" s="25">
        <f t="shared" si="6"/>
        <v>2.6415418003095708</v>
      </c>
      <c r="M27" s="28">
        <v>0.623</v>
      </c>
      <c r="N27" s="29">
        <v>25.3</v>
      </c>
      <c r="O27" s="7"/>
    </row>
    <row r="28" spans="2:16" ht="17">
      <c r="B28" s="27">
        <v>45953.812612789348</v>
      </c>
      <c r="C28" s="24">
        <v>11</v>
      </c>
      <c r="D28" s="26">
        <f t="shared" si="0"/>
        <v>0.18333333333333332</v>
      </c>
      <c r="E28" s="26">
        <v>28.3</v>
      </c>
      <c r="F28" s="26">
        <f t="shared" si="2"/>
        <v>-0.19999999999999929</v>
      </c>
      <c r="G28" s="25">
        <f t="shared" si="5"/>
        <v>0.14848484848484839</v>
      </c>
      <c r="H28" s="24">
        <f t="shared" si="1"/>
        <v>991.80000000000007</v>
      </c>
      <c r="I28" s="25">
        <v>16.53</v>
      </c>
      <c r="J28" s="31">
        <f t="shared" si="3"/>
        <v>197.14</v>
      </c>
      <c r="K28" s="24">
        <f t="shared" si="4"/>
        <v>2587.3484848484832</v>
      </c>
      <c r="L28" s="25">
        <f t="shared" si="6"/>
        <v>2.6149096323737027</v>
      </c>
      <c r="M28" s="28">
        <v>0.623</v>
      </c>
      <c r="N28" s="29">
        <v>25.5</v>
      </c>
      <c r="O28" s="8"/>
    </row>
    <row r="29" spans="2:16" ht="17">
      <c r="B29" s="27">
        <v>45953.813307291668</v>
      </c>
      <c r="C29" s="24">
        <v>12</v>
      </c>
      <c r="D29" s="26">
        <f t="shared" si="0"/>
        <v>0.2</v>
      </c>
      <c r="E29" s="26">
        <v>28.2</v>
      </c>
      <c r="F29" s="26">
        <f t="shared" si="2"/>
        <v>-0.10000000000000142</v>
      </c>
      <c r="G29" s="25">
        <f t="shared" si="5"/>
        <v>0.14666666666666661</v>
      </c>
      <c r="H29" s="24">
        <f t="shared" si="1"/>
        <v>991.19999999999993</v>
      </c>
      <c r="I29" s="25">
        <v>16.52</v>
      </c>
      <c r="J29" s="31">
        <f t="shared" si="3"/>
        <v>213.66</v>
      </c>
      <c r="K29" s="24">
        <f t="shared" si="4"/>
        <v>2555.6666666666656</v>
      </c>
      <c r="L29" s="25">
        <f t="shared" si="6"/>
        <v>2.5796054048234272</v>
      </c>
      <c r="M29" s="28">
        <v>0.623</v>
      </c>
      <c r="N29" s="29">
        <v>25.5</v>
      </c>
      <c r="O29" s="8"/>
    </row>
    <row r="30" spans="2:16" ht="17">
      <c r="B30" s="27">
        <v>45953.81400179398</v>
      </c>
      <c r="C30" s="24">
        <v>13</v>
      </c>
      <c r="D30" s="26">
        <f t="shared" si="0"/>
        <v>0.21666666666666667</v>
      </c>
      <c r="E30" s="26">
        <v>28</v>
      </c>
      <c r="F30" s="26">
        <f t="shared" si="2"/>
        <v>-0.19999999999999929</v>
      </c>
      <c r="G30" s="25">
        <f t="shared" si="5"/>
        <v>0.15090909090909083</v>
      </c>
      <c r="H30" s="24">
        <f t="shared" si="1"/>
        <v>991.80000000000007</v>
      </c>
      <c r="I30" s="25">
        <v>16.53</v>
      </c>
      <c r="J30" s="31">
        <f t="shared" si="3"/>
        <v>230.19</v>
      </c>
      <c r="K30" s="24">
        <f t="shared" si="4"/>
        <v>2629.5909090909072</v>
      </c>
      <c r="L30" s="25">
        <f t="shared" si="6"/>
        <v>2.6519735659878449</v>
      </c>
      <c r="M30" s="28">
        <v>0.622</v>
      </c>
      <c r="N30" s="29">
        <v>25.5</v>
      </c>
      <c r="O30" s="8"/>
    </row>
    <row r="31" spans="2:16" ht="17">
      <c r="B31" s="27">
        <v>45953.814696296293</v>
      </c>
      <c r="C31" s="24">
        <v>14</v>
      </c>
      <c r="D31" s="26">
        <f t="shared" si="0"/>
        <v>0.23333333333333334</v>
      </c>
      <c r="E31" s="26">
        <v>27.9</v>
      </c>
      <c r="F31" s="26">
        <f t="shared" si="2"/>
        <v>-0.10000000000000142</v>
      </c>
      <c r="G31" s="25">
        <f t="shared" si="5"/>
        <v>0.14909090909090916</v>
      </c>
      <c r="H31" s="24">
        <f t="shared" si="1"/>
        <v>1002</v>
      </c>
      <c r="I31" s="25">
        <v>16.7</v>
      </c>
      <c r="J31" s="31">
        <f t="shared" si="3"/>
        <v>246.89</v>
      </c>
      <c r="K31" s="24">
        <f t="shared" si="4"/>
        <v>2597.9090909090924</v>
      </c>
      <c r="L31" s="25">
        <f t="shared" si="6"/>
        <v>2.6165388475033162</v>
      </c>
      <c r="M31" s="28">
        <v>0.622</v>
      </c>
      <c r="N31" s="29">
        <v>25.5</v>
      </c>
      <c r="O31" s="8"/>
    </row>
    <row r="32" spans="2:16" ht="17">
      <c r="B32" s="27">
        <v>45953.815390798612</v>
      </c>
      <c r="C32" s="24">
        <v>15</v>
      </c>
      <c r="D32" s="26">
        <f t="shared" si="0"/>
        <v>0.25</v>
      </c>
      <c r="E32" s="26">
        <v>27.7</v>
      </c>
      <c r="F32" s="26">
        <f t="shared" si="2"/>
        <v>-0.19999999999999929</v>
      </c>
      <c r="G32" s="25">
        <f t="shared" si="5"/>
        <v>0.15333333333333346</v>
      </c>
      <c r="H32" s="24">
        <f t="shared" si="1"/>
        <v>1011.0000000000001</v>
      </c>
      <c r="I32" s="25">
        <v>16.850000000000001</v>
      </c>
      <c r="J32" s="31">
        <f t="shared" si="3"/>
        <v>263.74</v>
      </c>
      <c r="K32" s="24">
        <f t="shared" si="4"/>
        <v>2671.8333333333353</v>
      </c>
      <c r="L32" s="25">
        <f t="shared" si="6"/>
        <v>2.6854755491228794</v>
      </c>
      <c r="M32" s="28">
        <v>0.622</v>
      </c>
      <c r="N32" s="29">
        <v>25.5</v>
      </c>
      <c r="O32" s="8"/>
    </row>
    <row r="33" spans="2:15" ht="17">
      <c r="B33" s="27">
        <v>45953.816085300925</v>
      </c>
      <c r="C33" s="24">
        <v>16</v>
      </c>
      <c r="D33" s="26">
        <f t="shared" si="0"/>
        <v>0.26666666666666666</v>
      </c>
      <c r="E33" s="26">
        <v>27.5</v>
      </c>
      <c r="F33" s="26">
        <f t="shared" si="2"/>
        <v>-0.19999999999999929</v>
      </c>
      <c r="G33" s="25">
        <f t="shared" si="5"/>
        <v>0.15696969696969698</v>
      </c>
      <c r="H33" s="24">
        <f t="shared" si="1"/>
        <v>1011.5999999999999</v>
      </c>
      <c r="I33" s="25">
        <v>16.86</v>
      </c>
      <c r="J33" s="31">
        <f t="shared" si="3"/>
        <v>280.60000000000002</v>
      </c>
      <c r="K33" s="24">
        <f t="shared" si="4"/>
        <v>2735.1969696969695</v>
      </c>
      <c r="L33" s="25">
        <f t="shared" si="6"/>
        <v>2.7437024472835487</v>
      </c>
      <c r="M33" s="28">
        <v>0.621</v>
      </c>
      <c r="N33" s="29">
        <v>25.6</v>
      </c>
      <c r="O33" s="8"/>
    </row>
    <row r="34" spans="2:15" ht="17">
      <c r="B34" s="27">
        <v>45953.816779803237</v>
      </c>
      <c r="C34" s="24">
        <v>17</v>
      </c>
      <c r="D34" s="26">
        <f t="shared" si="0"/>
        <v>0.28333333333333333</v>
      </c>
      <c r="E34" s="26">
        <v>27.4</v>
      </c>
      <c r="F34" s="26">
        <f t="shared" si="2"/>
        <v>-0.10000000000000142</v>
      </c>
      <c r="G34" s="25">
        <f t="shared" si="5"/>
        <v>0.16000000000000014</v>
      </c>
      <c r="H34" s="24">
        <f t="shared" si="1"/>
        <v>1011.0000000000001</v>
      </c>
      <c r="I34" s="25">
        <v>16.850000000000001</v>
      </c>
      <c r="J34" s="31">
        <f t="shared" si="3"/>
        <v>297.45000000000005</v>
      </c>
      <c r="K34" s="24">
        <f t="shared" si="4"/>
        <v>2788.0000000000023</v>
      </c>
      <c r="L34" s="25">
        <f t="shared" si="6"/>
        <v>2.7914614121510697</v>
      </c>
      <c r="M34" s="28">
        <v>0.621</v>
      </c>
      <c r="N34" s="29">
        <v>25.6</v>
      </c>
      <c r="O34" s="8"/>
    </row>
    <row r="35" spans="2:15" ht="17">
      <c r="B35" s="27">
        <v>45953.817474305557</v>
      </c>
      <c r="C35" s="24">
        <v>18</v>
      </c>
      <c r="D35" s="26">
        <f t="shared" si="0"/>
        <v>0.3</v>
      </c>
      <c r="E35" s="26">
        <v>27.3</v>
      </c>
      <c r="F35" s="26">
        <f t="shared" si="2"/>
        <v>-9.9999999999997868E-2</v>
      </c>
      <c r="G35" s="25">
        <f t="shared" si="5"/>
        <v>0.15696969696969698</v>
      </c>
      <c r="H35" s="24">
        <f t="shared" si="1"/>
        <v>1010.4</v>
      </c>
      <c r="I35" s="25">
        <v>16.84</v>
      </c>
      <c r="J35" s="31">
        <f t="shared" si="3"/>
        <v>314.29000000000002</v>
      </c>
      <c r="K35" s="24">
        <f t="shared" si="4"/>
        <v>2735.1969696969695</v>
      </c>
      <c r="L35" s="25">
        <f t="shared" si="6"/>
        <v>2.7336661166716341</v>
      </c>
      <c r="M35" s="28">
        <v>0.62</v>
      </c>
      <c r="N35" s="29">
        <v>25.6</v>
      </c>
      <c r="O35" s="8"/>
    </row>
    <row r="36" spans="2:15" ht="17">
      <c r="B36" s="27">
        <v>45953.818168807869</v>
      </c>
      <c r="C36" s="24">
        <v>19</v>
      </c>
      <c r="D36" s="26">
        <f t="shared" si="0"/>
        <v>0.31666666666666665</v>
      </c>
      <c r="E36" s="26">
        <v>27.1</v>
      </c>
      <c r="F36" s="26">
        <f t="shared" si="2"/>
        <v>-0.19999999999999929</v>
      </c>
      <c r="G36" s="25">
        <f t="shared" si="5"/>
        <v>0.15333333333333327</v>
      </c>
      <c r="H36" s="24">
        <f t="shared" si="1"/>
        <v>1000.8</v>
      </c>
      <c r="I36" s="25">
        <v>16.68</v>
      </c>
      <c r="J36" s="31">
        <f t="shared" si="3"/>
        <v>330.97</v>
      </c>
      <c r="K36" s="24">
        <f t="shared" si="4"/>
        <v>2671.8333333333317</v>
      </c>
      <c r="L36" s="25">
        <f t="shared" si="6"/>
        <v>2.6680979961387377</v>
      </c>
      <c r="M36" s="28">
        <v>0.61899999999999999</v>
      </c>
      <c r="N36" s="29">
        <v>25.6</v>
      </c>
      <c r="O36" s="8"/>
    </row>
    <row r="37" spans="2:15" ht="17">
      <c r="B37" s="27">
        <v>45953.818863310182</v>
      </c>
      <c r="C37" s="24">
        <v>20</v>
      </c>
      <c r="D37" s="26">
        <f t="shared" si="0"/>
        <v>0.33333333333333331</v>
      </c>
      <c r="E37" s="26">
        <v>27</v>
      </c>
      <c r="F37" s="26">
        <f t="shared" si="2"/>
        <v>-0.10000000000000142</v>
      </c>
      <c r="G37" s="25">
        <f t="shared" si="5"/>
        <v>0.14909090909090902</v>
      </c>
      <c r="H37" s="24">
        <f t="shared" si="1"/>
        <v>995.4</v>
      </c>
      <c r="I37" s="25">
        <v>16.59</v>
      </c>
      <c r="J37" s="31">
        <f t="shared" si="3"/>
        <v>347.56</v>
      </c>
      <c r="K37" s="24">
        <f t="shared" si="4"/>
        <v>2597.9090909090901</v>
      </c>
      <c r="L37" s="25">
        <f t="shared" si="6"/>
        <v>2.5935001406699518</v>
      </c>
      <c r="M37" s="28">
        <v>0.61799999999999999</v>
      </c>
      <c r="N37" s="29">
        <v>25.6</v>
      </c>
      <c r="O37" s="8"/>
    </row>
    <row r="38" spans="2:15" ht="17">
      <c r="B38" s="27">
        <v>45953.819557812501</v>
      </c>
      <c r="C38" s="24">
        <v>21</v>
      </c>
      <c r="D38" s="26">
        <f t="shared" si="0"/>
        <v>0.35</v>
      </c>
      <c r="E38" s="26">
        <v>26.8</v>
      </c>
      <c r="F38" s="26">
        <f t="shared" si="2"/>
        <v>-0.19999999999999929</v>
      </c>
      <c r="G38" s="25">
        <f t="shared" si="5"/>
        <v>0.15090909090909072</v>
      </c>
      <c r="H38" s="24">
        <f t="shared" si="1"/>
        <v>996.59999999999991</v>
      </c>
      <c r="I38" s="25">
        <v>16.61</v>
      </c>
      <c r="J38" s="31">
        <f t="shared" si="3"/>
        <v>364.17</v>
      </c>
      <c r="K38" s="24">
        <f t="shared" si="4"/>
        <v>2629.5909090909054</v>
      </c>
      <c r="L38" s="25">
        <f t="shared" si="6"/>
        <v>2.6238708705930125</v>
      </c>
      <c r="M38" s="28">
        <v>0.61799999999999999</v>
      </c>
      <c r="N38" s="29">
        <v>25.7</v>
      </c>
      <c r="O38" s="8"/>
    </row>
    <row r="39" spans="2:15" ht="17">
      <c r="B39" s="27">
        <v>45953.820252314814</v>
      </c>
      <c r="C39" s="24">
        <v>22</v>
      </c>
      <c r="D39" s="26">
        <f t="shared" si="0"/>
        <v>0.36666666666666664</v>
      </c>
      <c r="E39" s="26">
        <v>26.7</v>
      </c>
      <c r="F39" s="26">
        <f t="shared" si="2"/>
        <v>-0.10000000000000142</v>
      </c>
      <c r="G39" s="25">
        <f t="shared" si="5"/>
        <v>0.14666666666666656</v>
      </c>
      <c r="H39" s="24">
        <f t="shared" si="1"/>
        <v>997.8</v>
      </c>
      <c r="I39" s="25">
        <v>16.63</v>
      </c>
      <c r="J39" s="31">
        <f t="shared" si="3"/>
        <v>380.8</v>
      </c>
      <c r="K39" s="24">
        <f t="shared" si="4"/>
        <v>2555.6666666666647</v>
      </c>
      <c r="L39" s="25">
        <f t="shared" si="6"/>
        <v>2.5484291279433058</v>
      </c>
      <c r="M39" s="28">
        <v>0.61799999999999999</v>
      </c>
      <c r="N39" s="29">
        <v>25.7</v>
      </c>
      <c r="O39" s="8"/>
    </row>
    <row r="40" spans="2:15" ht="17">
      <c r="B40" s="27">
        <v>45953.820946817126</v>
      </c>
      <c r="C40" s="24">
        <v>23</v>
      </c>
      <c r="D40" s="26">
        <f t="shared" si="0"/>
        <v>0.38333333333333336</v>
      </c>
      <c r="E40" s="26">
        <v>26.5</v>
      </c>
      <c r="F40" s="26">
        <f t="shared" si="2"/>
        <v>-0.19999999999999929</v>
      </c>
      <c r="G40" s="25">
        <f t="shared" si="5"/>
        <v>0.14848484848484836</v>
      </c>
      <c r="H40" s="24">
        <f t="shared" si="1"/>
        <v>997.8</v>
      </c>
      <c r="I40" s="25">
        <v>16.63</v>
      </c>
      <c r="J40" s="31">
        <f t="shared" si="3"/>
        <v>397.43</v>
      </c>
      <c r="K40" s="24">
        <f t="shared" si="4"/>
        <v>2587.3484848484823</v>
      </c>
      <c r="L40" s="25">
        <f t="shared" si="6"/>
        <v>2.5784785187440034</v>
      </c>
      <c r="M40" s="28">
        <v>0.61599999999999999</v>
      </c>
      <c r="N40" s="29">
        <v>25.7</v>
      </c>
      <c r="O40" s="8"/>
    </row>
    <row r="41" spans="2:15" ht="17">
      <c r="B41" s="27">
        <v>45953.821641319446</v>
      </c>
      <c r="C41" s="24">
        <v>24</v>
      </c>
      <c r="D41" s="26">
        <f t="shared" si="0"/>
        <v>0.4</v>
      </c>
      <c r="E41" s="26">
        <v>26.4</v>
      </c>
      <c r="F41" s="26">
        <f t="shared" si="2"/>
        <v>-0.10000000000000142</v>
      </c>
      <c r="G41" s="25">
        <f t="shared" si="5"/>
        <v>0.14424242424242426</v>
      </c>
      <c r="H41" s="24">
        <f t="shared" si="1"/>
        <v>999.6</v>
      </c>
      <c r="I41" s="25">
        <v>16.66</v>
      </c>
      <c r="J41" s="31">
        <f t="shared" si="3"/>
        <v>414.09000000000003</v>
      </c>
      <c r="K41" s="24">
        <f t="shared" si="4"/>
        <v>2513.4242424242425</v>
      </c>
      <c r="L41" s="25">
        <f t="shared" si="6"/>
        <v>2.5054069402155528</v>
      </c>
      <c r="M41" s="28">
        <v>0.61499999999999999</v>
      </c>
      <c r="N41" s="29">
        <v>25.7</v>
      </c>
      <c r="O41" s="8"/>
    </row>
    <row r="42" spans="2:15" ht="17">
      <c r="B42" s="27">
        <v>45953.822335821758</v>
      </c>
      <c r="C42" s="24">
        <v>25</v>
      </c>
      <c r="D42" s="26">
        <f t="shared" si="0"/>
        <v>0.41666666666666669</v>
      </c>
      <c r="E42" s="26">
        <v>26.3</v>
      </c>
      <c r="F42" s="26">
        <f t="shared" si="2"/>
        <v>-9.9999999999997868E-2</v>
      </c>
      <c r="G42" s="25">
        <f t="shared" si="5"/>
        <v>0.14060606060606062</v>
      </c>
      <c r="H42" s="24">
        <f t="shared" si="1"/>
        <v>998.99999999999989</v>
      </c>
      <c r="I42" s="25">
        <v>16.649999999999999</v>
      </c>
      <c r="J42" s="31">
        <f t="shared" si="3"/>
        <v>430.74</v>
      </c>
      <c r="K42" s="24">
        <f t="shared" si="4"/>
        <v>2450.0606060606065</v>
      </c>
      <c r="L42" s="25">
        <f t="shared" si="6"/>
        <v>2.4451702655295473</v>
      </c>
      <c r="M42" s="28">
        <v>0.61499999999999999</v>
      </c>
      <c r="N42" s="29">
        <v>25.7</v>
      </c>
      <c r="O42" s="8"/>
    </row>
    <row r="43" spans="2:15" ht="17">
      <c r="B43" s="27">
        <v>45953.823030324071</v>
      </c>
      <c r="C43" s="24">
        <v>26</v>
      </c>
      <c r="D43" s="26">
        <f t="shared" si="0"/>
        <v>0.43333333333333335</v>
      </c>
      <c r="E43" s="26">
        <v>26.1</v>
      </c>
      <c r="F43" s="26">
        <f t="shared" si="2"/>
        <v>-0.19999999999999929</v>
      </c>
      <c r="G43" s="25">
        <f t="shared" si="5"/>
        <v>0.14424242424242417</v>
      </c>
      <c r="H43" s="24">
        <f t="shared" si="1"/>
        <v>999.6</v>
      </c>
      <c r="I43" s="25">
        <v>16.66</v>
      </c>
      <c r="J43" s="31">
        <f t="shared" si="3"/>
        <v>447.40000000000003</v>
      </c>
      <c r="K43" s="24">
        <f t="shared" si="4"/>
        <v>2513.4242424242411</v>
      </c>
      <c r="L43" s="25">
        <f t="shared" si="6"/>
        <v>2.5114151103359723</v>
      </c>
      <c r="M43" s="28">
        <v>0.61399999999999999</v>
      </c>
      <c r="N43" s="29">
        <v>25.9</v>
      </c>
      <c r="O43" s="8"/>
    </row>
    <row r="44" spans="2:15" ht="17">
      <c r="B44" s="27">
        <v>45953.82372482639</v>
      </c>
      <c r="C44" s="24">
        <v>27</v>
      </c>
      <c r="D44" s="26">
        <f t="shared" si="0"/>
        <v>0.45</v>
      </c>
      <c r="E44" s="26">
        <v>25.9</v>
      </c>
      <c r="F44" s="26">
        <f t="shared" si="2"/>
        <v>-0.20000000000000284</v>
      </c>
      <c r="G44" s="25">
        <f t="shared" si="5"/>
        <v>0.14848484848484861</v>
      </c>
      <c r="H44" s="24">
        <f t="shared" si="1"/>
        <v>998.99999999999989</v>
      </c>
      <c r="I44" s="25">
        <v>16.649999999999999</v>
      </c>
      <c r="J44" s="31">
        <f t="shared" si="3"/>
        <v>464.05</v>
      </c>
      <c r="K44" s="24">
        <f t="shared" si="4"/>
        <v>2587.3484848484873</v>
      </c>
      <c r="L44" s="25">
        <f t="shared" si="6"/>
        <v>2.5883838383838409</v>
      </c>
      <c r="M44" s="28">
        <v>0.61399999999999999</v>
      </c>
      <c r="N44" s="29">
        <v>25.9</v>
      </c>
      <c r="O44" s="8"/>
    </row>
    <row r="45" spans="2:15" ht="17">
      <c r="B45" s="27">
        <v>45953.824419328703</v>
      </c>
      <c r="C45" s="24">
        <v>28</v>
      </c>
      <c r="D45" s="26">
        <f t="shared" si="0"/>
        <v>0.46666666666666667</v>
      </c>
      <c r="E45" s="26">
        <v>25.8</v>
      </c>
      <c r="F45" s="26">
        <f t="shared" si="2"/>
        <v>-9.9999999999997868E-2</v>
      </c>
      <c r="G45" s="25">
        <f t="shared" si="5"/>
        <v>0.14666666666666672</v>
      </c>
      <c r="H45" s="24">
        <f t="shared" si="1"/>
        <v>998.99999999999989</v>
      </c>
      <c r="I45" s="25">
        <v>16.649999999999999</v>
      </c>
      <c r="J45" s="31">
        <f t="shared" si="3"/>
        <v>480.7</v>
      </c>
      <c r="K45" s="24">
        <f t="shared" si="4"/>
        <v>2555.6666666666674</v>
      </c>
      <c r="L45" s="25">
        <f t="shared" si="6"/>
        <v>2.5596084637007666</v>
      </c>
      <c r="M45" s="28">
        <v>0.61299999999999999</v>
      </c>
      <c r="N45" s="29">
        <v>25.9</v>
      </c>
      <c r="O45" s="8"/>
    </row>
    <row r="46" spans="2:15" ht="17">
      <c r="B46" s="27">
        <v>45953.825113831015</v>
      </c>
      <c r="C46" s="24">
        <v>29</v>
      </c>
      <c r="D46" s="26">
        <f t="shared" si="0"/>
        <v>0.48333333333333334</v>
      </c>
      <c r="E46" s="26">
        <v>25.7</v>
      </c>
      <c r="F46" s="26">
        <f t="shared" si="2"/>
        <v>-0.10000000000000142</v>
      </c>
      <c r="G46" s="25">
        <f t="shared" si="5"/>
        <v>0.14545454545454548</v>
      </c>
      <c r="H46" s="24">
        <f t="shared" si="1"/>
        <v>998.99999999999989</v>
      </c>
      <c r="I46" s="25">
        <v>16.649999999999999</v>
      </c>
      <c r="J46" s="31">
        <f t="shared" si="3"/>
        <v>497.34999999999997</v>
      </c>
      <c r="K46" s="24">
        <f t="shared" si="4"/>
        <v>2534.545454545455</v>
      </c>
      <c r="L46" s="25">
        <f t="shared" si="6"/>
        <v>2.5389123838456693</v>
      </c>
      <c r="M46" s="28">
        <v>0.61299999999999999</v>
      </c>
      <c r="N46" s="29">
        <v>25.9</v>
      </c>
      <c r="O46" s="8"/>
    </row>
    <row r="47" spans="2:15" ht="17">
      <c r="B47" s="27">
        <v>45953.825808333335</v>
      </c>
      <c r="C47" s="24">
        <v>30</v>
      </c>
      <c r="D47" s="26">
        <f t="shared" si="0"/>
        <v>0.5</v>
      </c>
      <c r="E47" s="26">
        <v>25.6</v>
      </c>
      <c r="F47" s="26">
        <f t="shared" si="2"/>
        <v>-9.9999999999997868E-2</v>
      </c>
      <c r="G47" s="25">
        <f t="shared" si="5"/>
        <v>0.13939393939393932</v>
      </c>
      <c r="H47" s="24">
        <f t="shared" si="1"/>
        <v>997.8</v>
      </c>
      <c r="I47" s="25">
        <v>16.63</v>
      </c>
      <c r="J47" s="31">
        <f t="shared" si="3"/>
        <v>513.98</v>
      </c>
      <c r="K47" s="24">
        <f t="shared" si="4"/>
        <v>2428.9393939393926</v>
      </c>
      <c r="L47" s="25">
        <f t="shared" si="6"/>
        <v>2.432539552477059</v>
      </c>
      <c r="M47" s="28">
        <v>0.61299999999999999</v>
      </c>
      <c r="N47" s="29">
        <v>25.9</v>
      </c>
      <c r="O47" s="8"/>
    </row>
    <row r="48" spans="2:15" ht="17">
      <c r="B48" s="27">
        <v>45953.826502835647</v>
      </c>
      <c r="C48" s="24">
        <v>31</v>
      </c>
      <c r="D48" s="26">
        <f t="shared" si="0"/>
        <v>0.51666666666666672</v>
      </c>
      <c r="E48" s="26">
        <v>25.4</v>
      </c>
      <c r="F48" s="26">
        <f t="shared" si="2"/>
        <v>-0.20000000000000284</v>
      </c>
      <c r="G48" s="25">
        <f t="shared" si="5"/>
        <v>0.14060606060606057</v>
      </c>
      <c r="H48" s="24">
        <f t="shared" si="1"/>
        <v>998.40000000000009</v>
      </c>
      <c r="I48" s="25">
        <v>16.64</v>
      </c>
      <c r="J48" s="31">
        <f t="shared" si="3"/>
        <v>530.62</v>
      </c>
      <c r="K48" s="24">
        <f t="shared" si="4"/>
        <v>2450.0606060606056</v>
      </c>
      <c r="L48" s="25">
        <f t="shared" si="6"/>
        <v>2.4532498308406985</v>
      </c>
      <c r="M48" s="28">
        <v>0.61099999999999999</v>
      </c>
      <c r="N48" s="29">
        <v>26</v>
      </c>
      <c r="O48" s="8"/>
    </row>
    <row r="49" spans="2:15" ht="17">
      <c r="B49" s="27">
        <v>45953.82719733796</v>
      </c>
      <c r="C49" s="24">
        <v>32</v>
      </c>
      <c r="D49" s="26">
        <f t="shared" si="0"/>
        <v>0.53333333333333333</v>
      </c>
      <c r="E49" s="26">
        <v>25.2</v>
      </c>
      <c r="F49" s="26">
        <f t="shared" si="2"/>
        <v>-0.19999999999999929</v>
      </c>
      <c r="G49" s="25">
        <f t="shared" si="5"/>
        <v>0.14242424242424248</v>
      </c>
      <c r="H49" s="24">
        <f t="shared" si="1"/>
        <v>998.99999999999989</v>
      </c>
      <c r="I49" s="25">
        <v>16.649999999999999</v>
      </c>
      <c r="J49" s="31">
        <f t="shared" si="3"/>
        <v>547.27</v>
      </c>
      <c r="K49" s="24">
        <f t="shared" si="4"/>
        <v>2481.7424242424254</v>
      </c>
      <c r="L49" s="25">
        <f t="shared" si="6"/>
        <v>2.4846743399635822</v>
      </c>
      <c r="M49" s="28">
        <v>0.60899999999999999</v>
      </c>
      <c r="N49" s="29">
        <v>26</v>
      </c>
      <c r="O49" s="8"/>
    </row>
    <row r="50" spans="2:15" ht="17">
      <c r="B50" s="27">
        <v>45953.827891840279</v>
      </c>
      <c r="C50" s="24">
        <v>33</v>
      </c>
      <c r="D50" s="26">
        <f t="shared" si="0"/>
        <v>0.55000000000000004</v>
      </c>
      <c r="E50" s="26">
        <v>25.1</v>
      </c>
      <c r="F50" s="26">
        <f t="shared" si="2"/>
        <v>-9.9999999999997868E-2</v>
      </c>
      <c r="G50" s="25">
        <f t="shared" si="5"/>
        <v>0.14484848484848481</v>
      </c>
      <c r="H50" s="24">
        <f t="shared" si="1"/>
        <v>998.99999999999989</v>
      </c>
      <c r="I50" s="25">
        <v>16.649999999999999</v>
      </c>
      <c r="J50" s="31">
        <f t="shared" si="3"/>
        <v>563.91999999999996</v>
      </c>
      <c r="K50" s="24">
        <f t="shared" si="4"/>
        <v>2523.984848484848</v>
      </c>
      <c r="L50" s="25">
        <f t="shared" si="6"/>
        <v>2.5266631113829141</v>
      </c>
      <c r="M50" s="28">
        <v>0.60699999999999998</v>
      </c>
      <c r="N50" s="29">
        <v>26</v>
      </c>
      <c r="O50" s="8"/>
    </row>
    <row r="51" spans="2:15" ht="17">
      <c r="B51" s="27">
        <v>45953.828586342592</v>
      </c>
      <c r="C51" s="24">
        <v>34</v>
      </c>
      <c r="D51" s="26">
        <f t="shared" si="0"/>
        <v>0.56666666666666665</v>
      </c>
      <c r="E51" s="26">
        <v>25</v>
      </c>
      <c r="F51" s="26">
        <f t="shared" si="2"/>
        <v>-0.10000000000000142</v>
      </c>
      <c r="G51" s="25">
        <f t="shared" si="5"/>
        <v>0.14242424242424248</v>
      </c>
      <c r="H51" s="24">
        <f t="shared" si="1"/>
        <v>1015.2</v>
      </c>
      <c r="I51" s="25">
        <v>16.920000000000002</v>
      </c>
      <c r="J51" s="31">
        <f t="shared" si="3"/>
        <v>580.83999999999992</v>
      </c>
      <c r="K51" s="24">
        <f t="shared" si="4"/>
        <v>2481.7424242424254</v>
      </c>
      <c r="L51" s="25">
        <f t="shared" si="6"/>
        <v>2.4805021731558474</v>
      </c>
      <c r="M51" s="28">
        <v>0.60399999999999998</v>
      </c>
      <c r="N51" s="29">
        <v>26</v>
      </c>
      <c r="O51" s="8"/>
    </row>
    <row r="52" spans="2:15" ht="17">
      <c r="B52" s="27">
        <v>45953.829280844904</v>
      </c>
      <c r="C52" s="24">
        <v>35</v>
      </c>
      <c r="D52" s="26">
        <f t="shared" si="0"/>
        <v>0.58333333333333337</v>
      </c>
      <c r="E52" s="26">
        <v>24.9</v>
      </c>
      <c r="F52" s="26">
        <f t="shared" si="2"/>
        <v>-0.10000000000000142</v>
      </c>
      <c r="G52" s="25">
        <f t="shared" si="5"/>
        <v>0.13515151515151524</v>
      </c>
      <c r="H52" s="24">
        <f t="shared" si="1"/>
        <v>1017</v>
      </c>
      <c r="I52" s="25">
        <v>16.95</v>
      </c>
      <c r="J52" s="31">
        <f t="shared" si="3"/>
        <v>597.79</v>
      </c>
      <c r="K52" s="24">
        <f t="shared" si="4"/>
        <v>2355.0151515151529</v>
      </c>
      <c r="L52" s="25">
        <f t="shared" si="6"/>
        <v>2.3496110461091022</v>
      </c>
      <c r="M52" s="28">
        <v>0.60299999999999998</v>
      </c>
      <c r="N52" s="29">
        <v>26</v>
      </c>
      <c r="O52" s="8"/>
    </row>
    <row r="53" spans="2:15" ht="17">
      <c r="B53" s="27">
        <v>45953.829975347224</v>
      </c>
      <c r="C53" s="24">
        <v>36</v>
      </c>
      <c r="D53" s="26">
        <f t="shared" si="0"/>
        <v>0.6</v>
      </c>
      <c r="E53" s="26">
        <v>24.7</v>
      </c>
      <c r="F53" s="26">
        <f t="shared" si="2"/>
        <v>-0.19999999999999929</v>
      </c>
      <c r="G53" s="25">
        <f t="shared" si="5"/>
        <v>0.13515151515151519</v>
      </c>
      <c r="H53" s="24">
        <f t="shared" si="1"/>
        <v>1016.4000000000001</v>
      </c>
      <c r="I53" s="25">
        <v>16.940000000000001</v>
      </c>
      <c r="J53" s="31">
        <f t="shared" si="3"/>
        <v>614.73</v>
      </c>
      <c r="K53" s="24">
        <f t="shared" si="4"/>
        <v>2355.015151515152</v>
      </c>
      <c r="L53" s="25">
        <f t="shared" si="6"/>
        <v>2.3456793477112616</v>
      </c>
      <c r="M53" s="28">
        <v>0.60199999999999998</v>
      </c>
      <c r="N53" s="29">
        <v>26.1</v>
      </c>
      <c r="O53" s="8"/>
    </row>
    <row r="54" spans="2:15" ht="17">
      <c r="B54" s="27">
        <v>45953.830669849536</v>
      </c>
      <c r="C54" s="24">
        <v>37</v>
      </c>
      <c r="D54" s="26">
        <f t="shared" si="0"/>
        <v>0.6166666666666667</v>
      </c>
      <c r="E54" s="26">
        <v>24.5</v>
      </c>
      <c r="F54" s="26">
        <f t="shared" si="2"/>
        <v>-0.19999999999999929</v>
      </c>
      <c r="G54" s="25">
        <f t="shared" si="5"/>
        <v>0.14242424242424251</v>
      </c>
      <c r="H54" s="24">
        <f t="shared" si="1"/>
        <v>1015.2</v>
      </c>
      <c r="I54" s="25">
        <v>16.920000000000002</v>
      </c>
      <c r="J54" s="31">
        <f t="shared" si="3"/>
        <v>631.65</v>
      </c>
      <c r="K54" s="24">
        <f t="shared" si="4"/>
        <v>2481.7424242424258</v>
      </c>
      <c r="L54" s="25">
        <f t="shared" si="6"/>
        <v>2.4679220607024916</v>
      </c>
      <c r="M54" s="28">
        <v>0.60099999999999998</v>
      </c>
      <c r="N54" s="29">
        <v>26.1</v>
      </c>
      <c r="O54" s="8"/>
    </row>
    <row r="55" spans="2:15" ht="17">
      <c r="B55" s="27">
        <v>45953.831364351849</v>
      </c>
      <c r="C55" s="24">
        <v>38</v>
      </c>
      <c r="D55" s="26">
        <f t="shared" si="0"/>
        <v>0.6333333333333333</v>
      </c>
      <c r="E55" s="26">
        <v>24.4</v>
      </c>
      <c r="F55" s="26">
        <f t="shared" si="2"/>
        <v>-0.10000000000000142</v>
      </c>
      <c r="G55" s="25">
        <f t="shared" si="5"/>
        <v>0.14484848484848495</v>
      </c>
      <c r="H55" s="24">
        <f t="shared" si="1"/>
        <v>1015.8</v>
      </c>
      <c r="I55" s="25">
        <v>16.93</v>
      </c>
      <c r="J55" s="31">
        <f t="shared" si="3"/>
        <v>648.57999999999993</v>
      </c>
      <c r="K55" s="24">
        <f t="shared" si="4"/>
        <v>2523.9848484848503</v>
      </c>
      <c r="L55" s="25">
        <f t="shared" si="6"/>
        <v>2.5057430391597673</v>
      </c>
      <c r="M55" s="28">
        <v>0.6</v>
      </c>
      <c r="N55" s="29">
        <v>26.1</v>
      </c>
      <c r="O55" s="8"/>
    </row>
    <row r="56" spans="2:15" ht="17">
      <c r="B56" s="27">
        <v>45953.832058854168</v>
      </c>
      <c r="C56" s="24">
        <v>39</v>
      </c>
      <c r="D56" s="26">
        <f t="shared" si="0"/>
        <v>0.65</v>
      </c>
      <c r="E56" s="26">
        <v>24.3</v>
      </c>
      <c r="F56" s="26">
        <f t="shared" si="2"/>
        <v>-9.9999999999997868E-2</v>
      </c>
      <c r="G56" s="25">
        <f t="shared" si="5"/>
        <v>0.14242424242424248</v>
      </c>
      <c r="H56" s="24">
        <f t="shared" si="1"/>
        <v>1002</v>
      </c>
      <c r="I56" s="25">
        <v>16.7</v>
      </c>
      <c r="J56" s="31">
        <f t="shared" si="3"/>
        <v>665.28</v>
      </c>
      <c r="K56" s="24">
        <f t="shared" si="4"/>
        <v>2481.7424242424254</v>
      </c>
      <c r="L56" s="25">
        <f t="shared" si="6"/>
        <v>2.4630723359360305</v>
      </c>
      <c r="M56" s="28">
        <v>0.59899999999999998</v>
      </c>
      <c r="N56" s="29">
        <v>26.1</v>
      </c>
      <c r="O56" s="8"/>
    </row>
    <row r="57" spans="2:15" ht="17">
      <c r="B57" s="27">
        <v>45953.832753356481</v>
      </c>
      <c r="C57" s="24">
        <v>40</v>
      </c>
      <c r="D57" s="26">
        <f t="shared" si="0"/>
        <v>0.66666666666666663</v>
      </c>
      <c r="E57" s="26">
        <v>24.2</v>
      </c>
      <c r="F57" s="26">
        <f t="shared" si="2"/>
        <v>-0.10000000000000142</v>
      </c>
      <c r="G57" s="25">
        <f t="shared" si="5"/>
        <v>0.13515151515151513</v>
      </c>
      <c r="H57" s="24">
        <f t="shared" si="1"/>
        <v>998.40000000000009</v>
      </c>
      <c r="I57" s="25">
        <v>16.64</v>
      </c>
      <c r="J57" s="31">
        <f t="shared" si="3"/>
        <v>681.92</v>
      </c>
      <c r="K57" s="24">
        <f t="shared" si="4"/>
        <v>2355.015151515151</v>
      </c>
      <c r="L57" s="25">
        <f t="shared" si="6"/>
        <v>2.3371592548084146</v>
      </c>
      <c r="M57" s="28">
        <v>0.59899999999999998</v>
      </c>
      <c r="N57" s="29">
        <v>26.1</v>
      </c>
      <c r="O57" s="8"/>
    </row>
    <row r="58" spans="2:15" ht="17">
      <c r="B58" s="27">
        <v>45953.833447858793</v>
      </c>
      <c r="C58" s="24">
        <v>41</v>
      </c>
      <c r="D58" s="26">
        <f t="shared" si="0"/>
        <v>0.68333333333333335</v>
      </c>
      <c r="E58" s="26">
        <v>24</v>
      </c>
      <c r="F58" s="26">
        <f t="shared" si="2"/>
        <v>-0.19999999999999929</v>
      </c>
      <c r="G58" s="25">
        <f t="shared" si="5"/>
        <v>0.13515151515151519</v>
      </c>
      <c r="H58" s="24">
        <f t="shared" si="1"/>
        <v>998.99999999999989</v>
      </c>
      <c r="I58" s="25">
        <v>16.649999999999999</v>
      </c>
      <c r="J58" s="31">
        <f t="shared" si="3"/>
        <v>698.56999999999994</v>
      </c>
      <c r="K58" s="24">
        <f t="shared" si="4"/>
        <v>2355.015151515152</v>
      </c>
      <c r="L58" s="25">
        <f t="shared" si="6"/>
        <v>2.3370200967700225</v>
      </c>
      <c r="M58" s="28">
        <v>0.59799999999999998</v>
      </c>
      <c r="N58" s="29">
        <v>26.2</v>
      </c>
      <c r="O58" s="8"/>
    </row>
    <row r="59" spans="2:15" ht="17">
      <c r="B59" s="27">
        <v>45953.834142361113</v>
      </c>
      <c r="C59" s="24">
        <v>42</v>
      </c>
      <c r="D59" s="26">
        <f t="shared" si="0"/>
        <v>0.7</v>
      </c>
      <c r="E59" s="26">
        <v>23.8</v>
      </c>
      <c r="F59" s="26">
        <f t="shared" si="2"/>
        <v>-0.19999999999999929</v>
      </c>
      <c r="G59" s="25">
        <f t="shared" si="5"/>
        <v>0.14242424242424243</v>
      </c>
      <c r="H59" s="24">
        <f t="shared" si="1"/>
        <v>998.99999999999989</v>
      </c>
      <c r="I59" s="25">
        <v>16.649999999999999</v>
      </c>
      <c r="J59" s="31">
        <f t="shared" si="3"/>
        <v>715.21999999999991</v>
      </c>
      <c r="K59" s="24">
        <f t="shared" si="4"/>
        <v>2481.7424242424245</v>
      </c>
      <c r="L59" s="25">
        <f t="shared" si="6"/>
        <v>2.4627790257441942</v>
      </c>
      <c r="M59" s="28">
        <v>0.59699999999999998</v>
      </c>
      <c r="N59" s="29">
        <v>26.2</v>
      </c>
      <c r="O59" s="8"/>
    </row>
    <row r="60" spans="2:15" ht="17">
      <c r="B60" s="27">
        <v>45953.834836863425</v>
      </c>
      <c r="C60" s="24">
        <v>43</v>
      </c>
      <c r="D60" s="26">
        <f t="shared" si="0"/>
        <v>0.71666666666666667</v>
      </c>
      <c r="E60" s="26">
        <v>23.7</v>
      </c>
      <c r="F60" s="26">
        <f t="shared" si="2"/>
        <v>-0.10000000000000142</v>
      </c>
      <c r="G60" s="25">
        <f t="shared" si="5"/>
        <v>0.14484848484848478</v>
      </c>
      <c r="H60" s="24">
        <f t="shared" si="1"/>
        <v>997.2</v>
      </c>
      <c r="I60" s="25">
        <v>16.62</v>
      </c>
      <c r="J60" s="31">
        <f t="shared" si="3"/>
        <v>731.83999999999992</v>
      </c>
      <c r="K60" s="24">
        <f t="shared" si="4"/>
        <v>2523.9848484848476</v>
      </c>
      <c r="L60" s="25">
        <f t="shared" si="6"/>
        <v>2.5051461494410505</v>
      </c>
      <c r="M60" s="28">
        <v>0.59599999999999997</v>
      </c>
      <c r="N60" s="29">
        <v>26.2</v>
      </c>
      <c r="O60" s="8"/>
    </row>
    <row r="61" spans="2:15" ht="17">
      <c r="B61" s="27">
        <v>45953.835531365738</v>
      </c>
      <c r="C61" s="24">
        <v>44</v>
      </c>
      <c r="D61" s="26">
        <f t="shared" si="0"/>
        <v>0.73333333333333328</v>
      </c>
      <c r="E61" s="26">
        <v>23.6</v>
      </c>
      <c r="F61" s="26">
        <f t="shared" si="2"/>
        <v>-9.9999999999997868E-2</v>
      </c>
      <c r="G61" s="25">
        <f t="shared" si="5"/>
        <v>0.14242424242424223</v>
      </c>
      <c r="H61" s="24">
        <f t="shared" si="1"/>
        <v>997.8</v>
      </c>
      <c r="I61" s="25">
        <v>16.63</v>
      </c>
      <c r="J61" s="31">
        <f t="shared" si="3"/>
        <v>748.46999999999991</v>
      </c>
      <c r="K61" s="24">
        <f t="shared" si="4"/>
        <v>2481.7424242424213</v>
      </c>
      <c r="L61" s="25">
        <f t="shared" si="6"/>
        <v>2.4674803876020812</v>
      </c>
      <c r="M61" s="28">
        <v>0.59599999999999997</v>
      </c>
      <c r="N61" s="29">
        <v>26.2</v>
      </c>
      <c r="O61" s="8"/>
    </row>
    <row r="62" spans="2:15" ht="17">
      <c r="B62" s="27">
        <v>45953.836225868057</v>
      </c>
      <c r="C62" s="24">
        <v>45</v>
      </c>
      <c r="D62" s="26">
        <f t="shared" si="0"/>
        <v>0.75</v>
      </c>
      <c r="E62" s="26">
        <v>23.5</v>
      </c>
      <c r="F62" s="26">
        <f t="shared" si="2"/>
        <v>-0.10000000000000142</v>
      </c>
      <c r="G62" s="25">
        <f t="shared" si="5"/>
        <v>0.13515151515151502</v>
      </c>
      <c r="H62" s="24">
        <f t="shared" si="1"/>
        <v>998.40000000000009</v>
      </c>
      <c r="I62" s="25">
        <v>16.64</v>
      </c>
      <c r="J62" s="31">
        <f t="shared" si="3"/>
        <v>765.1099999999999</v>
      </c>
      <c r="K62" s="24">
        <f t="shared" si="4"/>
        <v>2355.0151515151492</v>
      </c>
      <c r="L62" s="25">
        <f t="shared" si="6"/>
        <v>2.3458195389225729</v>
      </c>
      <c r="M62" s="28">
        <v>0.59599999999999997</v>
      </c>
      <c r="N62" s="29">
        <v>26.2</v>
      </c>
      <c r="O62" s="8"/>
    </row>
    <row r="63" spans="2:15" ht="17">
      <c r="B63" s="27">
        <v>45953.83692037037</v>
      </c>
      <c r="C63" s="24">
        <v>46</v>
      </c>
      <c r="D63" s="26">
        <f t="shared" si="0"/>
        <v>0.76666666666666672</v>
      </c>
      <c r="E63" s="26">
        <v>23.3</v>
      </c>
      <c r="F63" s="26">
        <f t="shared" si="2"/>
        <v>-0.19999999999999929</v>
      </c>
      <c r="G63" s="25">
        <f t="shared" si="5"/>
        <v>0.13515151515151502</v>
      </c>
      <c r="H63" s="24">
        <f t="shared" si="1"/>
        <v>998.40000000000009</v>
      </c>
      <c r="I63" s="25">
        <v>16.64</v>
      </c>
      <c r="J63" s="31">
        <f t="shared" si="3"/>
        <v>781.74999999999989</v>
      </c>
      <c r="K63" s="24">
        <f t="shared" si="4"/>
        <v>2355.0151515151492</v>
      </c>
      <c r="L63" s="25">
        <f t="shared" si="6"/>
        <v>2.3500330813826182</v>
      </c>
      <c r="M63" s="28">
        <v>0.59399999999999997</v>
      </c>
      <c r="N63" s="29">
        <v>26.3</v>
      </c>
      <c r="O63" s="8"/>
    </row>
    <row r="64" spans="2:15" ht="17">
      <c r="B64" s="27">
        <v>45953.837614872682</v>
      </c>
      <c r="C64" s="24">
        <v>47</v>
      </c>
      <c r="D64" s="26">
        <f t="shared" si="0"/>
        <v>0.78333333333333333</v>
      </c>
      <c r="E64" s="26">
        <v>23.1</v>
      </c>
      <c r="F64" s="26">
        <f t="shared" si="2"/>
        <v>-0.19999999999999929</v>
      </c>
      <c r="G64" s="25">
        <f t="shared" si="5"/>
        <v>0.14242424242424223</v>
      </c>
      <c r="H64" s="24">
        <f t="shared" si="1"/>
        <v>998.40000000000009</v>
      </c>
      <c r="I64" s="25">
        <v>16.64</v>
      </c>
      <c r="J64" s="31">
        <f t="shared" si="3"/>
        <v>798.38999999999987</v>
      </c>
      <c r="K64" s="24">
        <f t="shared" si="4"/>
        <v>2481.7424242424213</v>
      </c>
      <c r="L64" s="25">
        <f t="shared" si="6"/>
        <v>2.4806509378297763</v>
      </c>
      <c r="M64" s="28">
        <v>0.59299999999999997</v>
      </c>
      <c r="N64" s="29">
        <v>26.3</v>
      </c>
      <c r="O64" s="8"/>
    </row>
    <row r="65" spans="2:18" ht="17">
      <c r="B65" s="27">
        <v>45953.838309375002</v>
      </c>
      <c r="C65" s="24">
        <v>48</v>
      </c>
      <c r="D65" s="26">
        <f t="shared" si="0"/>
        <v>0.8</v>
      </c>
      <c r="E65" s="26">
        <v>23</v>
      </c>
      <c r="F65" s="26">
        <f t="shared" si="2"/>
        <v>-0.10000000000000142</v>
      </c>
      <c r="G65" s="25">
        <f t="shared" si="5"/>
        <v>0.14484848484848478</v>
      </c>
      <c r="H65" s="24">
        <f t="shared" si="1"/>
        <v>998.40000000000009</v>
      </c>
      <c r="I65" s="25">
        <v>16.64</v>
      </c>
      <c r="J65" s="31">
        <f t="shared" si="3"/>
        <v>815.02999999999986</v>
      </c>
      <c r="K65" s="24">
        <f t="shared" si="4"/>
        <v>2523.9848484848476</v>
      </c>
      <c r="L65" s="25">
        <f t="shared" si="6"/>
        <v>2.5272702998746848</v>
      </c>
      <c r="M65" s="28">
        <v>0.59299999999999997</v>
      </c>
      <c r="N65" s="29">
        <v>26.3</v>
      </c>
      <c r="O65" s="8"/>
    </row>
    <row r="66" spans="2:18" ht="17">
      <c r="B66" s="27">
        <v>45953.839003877314</v>
      </c>
      <c r="C66" s="24">
        <v>49</v>
      </c>
      <c r="D66" s="26">
        <f t="shared" si="0"/>
        <v>0.81666666666666665</v>
      </c>
      <c r="E66" s="26">
        <v>22.9</v>
      </c>
      <c r="F66" s="26">
        <f t="shared" si="2"/>
        <v>-0.10000000000000142</v>
      </c>
      <c r="G66" s="25">
        <f t="shared" si="5"/>
        <v>0.14242424242424243</v>
      </c>
      <c r="H66" s="24">
        <f t="shared" si="1"/>
        <v>997.2</v>
      </c>
      <c r="I66" s="25">
        <v>16.62</v>
      </c>
      <c r="J66" s="31">
        <f t="shared" si="3"/>
        <v>831.64999999999986</v>
      </c>
      <c r="K66" s="24">
        <f t="shared" si="4"/>
        <v>2481.7424242424245</v>
      </c>
      <c r="L66" s="25">
        <f t="shared" si="6"/>
        <v>2.4861678029316425</v>
      </c>
      <c r="M66" s="28">
        <v>0.59200000000000008</v>
      </c>
      <c r="N66" s="29">
        <v>26.3</v>
      </c>
      <c r="O66" s="8"/>
    </row>
    <row r="67" spans="2:18" ht="17">
      <c r="B67" s="27">
        <v>45953.839698379626</v>
      </c>
      <c r="C67" s="24">
        <v>50</v>
      </c>
      <c r="D67" s="26">
        <f t="shared" si="0"/>
        <v>0.83333333333333337</v>
      </c>
      <c r="E67" s="26">
        <v>22.8</v>
      </c>
      <c r="F67" s="26">
        <f t="shared" si="2"/>
        <v>-9.9999999999997868E-2</v>
      </c>
      <c r="G67" s="25">
        <f t="shared" si="5"/>
        <v>0.13515151515151519</v>
      </c>
      <c r="H67" s="24">
        <f t="shared" si="1"/>
        <v>996.00000000000011</v>
      </c>
      <c r="I67" s="25">
        <v>16.600000000000001</v>
      </c>
      <c r="J67" s="31">
        <f t="shared" si="3"/>
        <v>848.24999999999989</v>
      </c>
      <c r="K67" s="24">
        <f t="shared" si="4"/>
        <v>2355.015151515152</v>
      </c>
      <c r="L67" s="25">
        <f t="shared" si="6"/>
        <v>2.3597819109753222</v>
      </c>
      <c r="M67" s="28">
        <v>0.59200000000000008</v>
      </c>
      <c r="N67" s="29">
        <v>26.3</v>
      </c>
      <c r="O67" s="8"/>
    </row>
    <row r="68" spans="2:18" ht="17">
      <c r="B68" s="27">
        <v>45953.840392881946</v>
      </c>
      <c r="C68" s="24">
        <v>51</v>
      </c>
      <c r="D68" s="26">
        <f t="shared" si="0"/>
        <v>0.85</v>
      </c>
      <c r="E68" s="26">
        <v>22.6</v>
      </c>
      <c r="F68" s="26">
        <f t="shared" si="2"/>
        <v>-0.19999999999999929</v>
      </c>
      <c r="G68" s="25">
        <f t="shared" si="5"/>
        <v>0.13515151515151513</v>
      </c>
      <c r="H68" s="24">
        <f t="shared" si="1"/>
        <v>996.00000000000011</v>
      </c>
      <c r="I68" s="25">
        <v>16.600000000000001</v>
      </c>
      <c r="J68" s="31">
        <f t="shared" si="3"/>
        <v>864.84999999999991</v>
      </c>
      <c r="K68" s="24">
        <f t="shared" si="4"/>
        <v>2355.015151515151</v>
      </c>
      <c r="L68" s="25">
        <f t="shared" si="6"/>
        <v>2.3604914917760715</v>
      </c>
      <c r="M68" s="28">
        <v>0.59200000000000008</v>
      </c>
      <c r="N68" s="29">
        <v>26.4</v>
      </c>
      <c r="O68" s="9"/>
    </row>
    <row r="69" spans="2:18" ht="17">
      <c r="B69" s="27">
        <v>45953.841087384259</v>
      </c>
      <c r="C69" s="24">
        <v>52</v>
      </c>
      <c r="D69" s="26">
        <f t="shared" si="0"/>
        <v>0.8666666666666667</v>
      </c>
      <c r="E69" s="26">
        <v>22.4</v>
      </c>
      <c r="F69" s="26">
        <f t="shared" si="2"/>
        <v>-0.20000000000000284</v>
      </c>
      <c r="G69" s="25">
        <f t="shared" si="5"/>
        <v>0.14242424242424248</v>
      </c>
      <c r="H69" s="24">
        <f t="shared" si="1"/>
        <v>996.00000000000011</v>
      </c>
      <c r="I69" s="25">
        <v>16.600000000000001</v>
      </c>
      <c r="J69" s="31">
        <f t="shared" si="3"/>
        <v>881.44999999999993</v>
      </c>
      <c r="K69" s="24">
        <f t="shared" si="4"/>
        <v>2481.7424242424254</v>
      </c>
      <c r="L69" s="25">
        <f t="shared" si="6"/>
        <v>2.4882616698173465</v>
      </c>
      <c r="M69" s="28">
        <v>0.59</v>
      </c>
      <c r="N69" s="29">
        <v>26.4</v>
      </c>
      <c r="O69" s="9"/>
    </row>
    <row r="70" spans="2:18" ht="17">
      <c r="B70" s="27">
        <v>45953.841781886571</v>
      </c>
      <c r="C70" s="24">
        <v>53</v>
      </c>
      <c r="D70" s="26">
        <f t="shared" si="0"/>
        <v>0.8833333333333333</v>
      </c>
      <c r="E70" s="26">
        <v>22.4</v>
      </c>
      <c r="F70" s="26">
        <f t="shared" si="2"/>
        <v>0</v>
      </c>
      <c r="G70" s="25">
        <f t="shared" si="5"/>
        <v>0.1393939393939396</v>
      </c>
      <c r="H70" s="24">
        <f t="shared" si="1"/>
        <v>1000.2</v>
      </c>
      <c r="I70" s="25">
        <v>16.670000000000002</v>
      </c>
      <c r="J70" s="31">
        <f t="shared" si="3"/>
        <v>898.11999999999989</v>
      </c>
      <c r="K70" s="24">
        <f t="shared" si="4"/>
        <v>2428.9393939393976</v>
      </c>
      <c r="L70" s="25">
        <f t="shared" si="6"/>
        <v>2.4345876372578354</v>
      </c>
      <c r="M70" s="28">
        <v>0.59</v>
      </c>
      <c r="N70" s="29">
        <v>26.4</v>
      </c>
      <c r="O70" s="9"/>
    </row>
    <row r="71" spans="2:18" ht="17">
      <c r="B71" s="27">
        <v>45953.842476388891</v>
      </c>
      <c r="C71" s="24">
        <v>54</v>
      </c>
      <c r="D71" s="26">
        <f t="shared" si="0"/>
        <v>0.9</v>
      </c>
      <c r="E71" s="26">
        <v>22.2</v>
      </c>
      <c r="F71" s="26">
        <f t="shared" si="2"/>
        <v>-0.19999999999999929</v>
      </c>
      <c r="G71" s="25">
        <f t="shared" si="5"/>
        <v>0.13818181818181835</v>
      </c>
      <c r="H71" s="24">
        <f t="shared" si="1"/>
        <v>1017</v>
      </c>
      <c r="I71" s="25">
        <v>16.95</v>
      </c>
      <c r="J71" s="31">
        <f t="shared" si="3"/>
        <v>915.06999999999994</v>
      </c>
      <c r="K71" s="24">
        <f t="shared" si="4"/>
        <v>2407.8181818181847</v>
      </c>
      <c r="L71" s="25">
        <f t="shared" si="6"/>
        <v>2.4087816944959832</v>
      </c>
      <c r="M71" s="28">
        <v>0.58899999999999997</v>
      </c>
      <c r="N71" s="29">
        <v>26.4</v>
      </c>
      <c r="O71" s="9"/>
    </row>
    <row r="72" spans="2:18" ht="17">
      <c r="B72" s="27">
        <v>45953.843170891203</v>
      </c>
      <c r="C72" s="24">
        <v>55</v>
      </c>
      <c r="D72" s="26">
        <f t="shared" si="0"/>
        <v>0.91666666666666663</v>
      </c>
      <c r="E72" s="26">
        <v>22.1</v>
      </c>
      <c r="F72" s="26">
        <f t="shared" si="2"/>
        <v>-9.9999999999997868E-2</v>
      </c>
      <c r="G72" s="25">
        <f t="shared" si="5"/>
        <v>0.13212121212121222</v>
      </c>
      <c r="H72" s="24">
        <f t="shared" si="1"/>
        <v>1016.4000000000001</v>
      </c>
      <c r="I72" s="25">
        <v>16.940000000000001</v>
      </c>
      <c r="J72" s="31">
        <f t="shared" si="3"/>
        <v>932.01</v>
      </c>
      <c r="K72" s="24">
        <f t="shared" si="4"/>
        <v>2302.2121212121224</v>
      </c>
      <c r="L72" s="25">
        <f t="shared" si="6"/>
        <v>2.2989935302697448</v>
      </c>
      <c r="M72" s="28">
        <v>0.58899999999999997</v>
      </c>
      <c r="N72" s="29">
        <v>26.4</v>
      </c>
      <c r="O72" s="9"/>
    </row>
    <row r="73" spans="2:18" ht="17">
      <c r="B73" s="27">
        <v>45953.843865393515</v>
      </c>
      <c r="C73" s="24">
        <v>56</v>
      </c>
      <c r="D73" s="26">
        <f t="shared" si="0"/>
        <v>0.93333333333333335</v>
      </c>
      <c r="E73" s="26">
        <v>22</v>
      </c>
      <c r="F73" s="26">
        <f t="shared" si="2"/>
        <v>-0.10000000000000142</v>
      </c>
      <c r="G73" s="25">
        <f t="shared" si="5"/>
        <v>0.12787878787878793</v>
      </c>
      <c r="H73" s="24">
        <f t="shared" si="1"/>
        <v>1017</v>
      </c>
      <c r="I73" s="25">
        <v>16.95</v>
      </c>
      <c r="J73" s="31">
        <f t="shared" si="3"/>
        <v>948.96</v>
      </c>
      <c r="K73" s="24">
        <f t="shared" si="4"/>
        <v>2228.2878787878799</v>
      </c>
      <c r="L73" s="25">
        <f t="shared" si="6"/>
        <v>2.221047264704942</v>
      </c>
      <c r="M73" s="28">
        <v>0.58799999999999997</v>
      </c>
      <c r="N73" s="29">
        <v>26.5</v>
      </c>
      <c r="O73" s="9"/>
    </row>
    <row r="74" spans="2:18" ht="17">
      <c r="B74" s="27">
        <v>45953.844559895835</v>
      </c>
      <c r="C74" s="24">
        <v>57</v>
      </c>
      <c r="D74" s="26">
        <f t="shared" si="0"/>
        <v>0.95</v>
      </c>
      <c r="E74" s="26">
        <v>21.8</v>
      </c>
      <c r="F74" s="26">
        <f t="shared" si="2"/>
        <v>-0.19999999999999929</v>
      </c>
      <c r="G74" s="25">
        <f t="shared" si="5"/>
        <v>0.13212121212121203</v>
      </c>
      <c r="H74" s="24">
        <f t="shared" si="1"/>
        <v>1015.8</v>
      </c>
      <c r="I74" s="25">
        <v>16.93</v>
      </c>
      <c r="J74" s="31">
        <f t="shared" si="3"/>
        <v>965.89</v>
      </c>
      <c r="K74" s="24">
        <f t="shared" si="4"/>
        <v>2302.2121212121197</v>
      </c>
      <c r="L74" s="25">
        <f t="shared" si="6"/>
        <v>2.2907583295642984</v>
      </c>
      <c r="M74" s="28">
        <v>0.58499999999999996</v>
      </c>
      <c r="N74" s="29">
        <v>26.5</v>
      </c>
      <c r="O74" s="9"/>
    </row>
    <row r="75" spans="2:18" ht="17">
      <c r="B75" s="27">
        <v>45953.845254398148</v>
      </c>
      <c r="C75" s="24">
        <v>58</v>
      </c>
      <c r="D75" s="26">
        <f t="shared" si="0"/>
        <v>0.96666666666666667</v>
      </c>
      <c r="E75" s="26">
        <v>21.7</v>
      </c>
      <c r="F75" s="26">
        <f t="shared" si="2"/>
        <v>-0.10000000000000142</v>
      </c>
      <c r="G75" s="25">
        <f t="shared" si="5"/>
        <v>0.13272727272727267</v>
      </c>
      <c r="H75" s="24">
        <f t="shared" si="1"/>
        <v>1011.5999999999999</v>
      </c>
      <c r="I75" s="25">
        <v>16.86</v>
      </c>
      <c r="J75" s="31">
        <f t="shared" si="3"/>
        <v>982.75</v>
      </c>
      <c r="K75" s="24">
        <f t="shared" si="4"/>
        <v>2312.7727272727261</v>
      </c>
      <c r="L75" s="25">
        <f t="shared" si="6"/>
        <v>2.2982478011693357</v>
      </c>
      <c r="M75" s="28">
        <v>0.58499999999999996</v>
      </c>
      <c r="N75" s="29">
        <v>26.5</v>
      </c>
      <c r="O75" s="9"/>
    </row>
    <row r="76" spans="2:18" ht="17">
      <c r="B76" s="27">
        <v>45953.84594890046</v>
      </c>
      <c r="C76" s="24">
        <v>59</v>
      </c>
      <c r="D76" s="26">
        <f t="shared" si="0"/>
        <v>0.98333333333333328</v>
      </c>
      <c r="E76" s="26">
        <v>21.5</v>
      </c>
      <c r="F76" s="26">
        <f t="shared" si="2"/>
        <v>-0.19999999999999929</v>
      </c>
      <c r="G76" s="25">
        <f t="shared" si="5"/>
        <v>0.13515151515151519</v>
      </c>
      <c r="H76" s="24">
        <f t="shared" si="1"/>
        <v>998.40000000000009</v>
      </c>
      <c r="I76" s="25">
        <v>16.64</v>
      </c>
      <c r="J76" s="31">
        <f t="shared" si="3"/>
        <v>999.39</v>
      </c>
      <c r="K76" s="24">
        <f t="shared" si="4"/>
        <v>2355.015151515152</v>
      </c>
      <c r="L76" s="25">
        <f t="shared" si="6"/>
        <v>2.3399458999196696</v>
      </c>
      <c r="M76" s="28">
        <v>0.58399999999999996</v>
      </c>
      <c r="N76" s="29">
        <v>26.5</v>
      </c>
      <c r="O76" s="9"/>
    </row>
    <row r="77" spans="2:18" ht="17">
      <c r="B77" s="27">
        <v>45953.84664340278</v>
      </c>
      <c r="C77" s="24">
        <v>60</v>
      </c>
      <c r="D77" s="26">
        <f t="shared" si="0"/>
        <v>1</v>
      </c>
      <c r="E77" s="26">
        <v>21.4</v>
      </c>
      <c r="F77" s="26">
        <f t="shared" si="2"/>
        <v>-0.10000000000000142</v>
      </c>
      <c r="G77" s="25">
        <f t="shared" si="5"/>
        <v>0.13272727272727278</v>
      </c>
      <c r="H77" s="24">
        <f t="shared" si="1"/>
        <v>998.40000000000009</v>
      </c>
      <c r="I77" s="25">
        <v>16.64</v>
      </c>
      <c r="J77" s="31">
        <f t="shared" si="3"/>
        <v>1016.03</v>
      </c>
      <c r="K77" s="24">
        <f t="shared" si="4"/>
        <v>2312.7727272727279</v>
      </c>
      <c r="L77" s="25">
        <f t="shared" si="6"/>
        <v>2.2974259221130131</v>
      </c>
      <c r="M77" s="28">
        <v>0.58399999999999996</v>
      </c>
      <c r="N77" s="29">
        <v>26.5</v>
      </c>
      <c r="O77" s="9"/>
      <c r="P77" s="10"/>
    </row>
    <row r="78" spans="2:18" ht="17">
      <c r="B78" s="27">
        <v>45953.847337905092</v>
      </c>
      <c r="C78" s="24">
        <v>61</v>
      </c>
      <c r="D78" s="26">
        <f t="shared" si="0"/>
        <v>1.0166666666666666</v>
      </c>
      <c r="E78" s="26">
        <v>21.2</v>
      </c>
      <c r="F78" s="26">
        <f t="shared" si="2"/>
        <v>-0.19999999999999929</v>
      </c>
      <c r="G78" s="25">
        <f t="shared" si="5"/>
        <v>0.13757575757575755</v>
      </c>
      <c r="H78" s="24">
        <f t="shared" si="1"/>
        <v>997.8</v>
      </c>
      <c r="I78" s="25">
        <v>16.63</v>
      </c>
      <c r="J78" s="31">
        <f t="shared" si="3"/>
        <v>1032.6600000000001</v>
      </c>
      <c r="K78" s="24">
        <f t="shared" si="4"/>
        <v>2397.2575757575751</v>
      </c>
      <c r="L78" s="25">
        <f t="shared" si="6"/>
        <v>2.3809244341393794</v>
      </c>
      <c r="M78" s="28">
        <v>0.58399999999999996</v>
      </c>
      <c r="N78" s="29">
        <v>26.5</v>
      </c>
      <c r="O78" s="9"/>
      <c r="P78" s="10"/>
    </row>
    <row r="79" spans="2:18" ht="17">
      <c r="B79" s="27">
        <v>45953.848032407404</v>
      </c>
      <c r="C79" s="24">
        <v>62</v>
      </c>
      <c r="D79" s="26">
        <f t="shared" si="0"/>
        <v>1.0333333333333334</v>
      </c>
      <c r="E79" s="26">
        <v>21.1</v>
      </c>
      <c r="F79" s="26">
        <f t="shared" si="2"/>
        <v>-9.9999999999997868E-2</v>
      </c>
      <c r="G79" s="25">
        <f t="shared" si="5"/>
        <v>0.14424242424242417</v>
      </c>
      <c r="H79" s="24">
        <f t="shared" si="1"/>
        <v>996.59999999999991</v>
      </c>
      <c r="I79" s="25">
        <v>16.61</v>
      </c>
      <c r="J79" s="31">
        <f t="shared" si="3"/>
        <v>1049.27</v>
      </c>
      <c r="K79" s="24">
        <f t="shared" si="4"/>
        <v>2513.4242424242411</v>
      </c>
      <c r="L79" s="25">
        <f t="shared" si="6"/>
        <v>2.4961508783460866</v>
      </c>
      <c r="M79" s="28">
        <v>0.58399999999999996</v>
      </c>
      <c r="N79" s="29">
        <v>26.5</v>
      </c>
      <c r="O79" s="9"/>
      <c r="P79" s="10"/>
      <c r="R79" s="10"/>
    </row>
    <row r="80" spans="2:18" ht="17">
      <c r="B80" s="27">
        <v>45953.848726909724</v>
      </c>
      <c r="C80" s="24">
        <v>63</v>
      </c>
      <c r="D80" s="26">
        <f t="shared" si="0"/>
        <v>1.05</v>
      </c>
      <c r="E80" s="26">
        <v>21</v>
      </c>
      <c r="F80" s="26">
        <f t="shared" si="2"/>
        <v>-0.10000000000000142</v>
      </c>
      <c r="G80" s="25">
        <f t="shared" si="5"/>
        <v>0.14060606060606062</v>
      </c>
      <c r="H80" s="24">
        <f t="shared" si="1"/>
        <v>996.00000000000011</v>
      </c>
      <c r="I80" s="25">
        <v>16.600000000000001</v>
      </c>
      <c r="J80" s="31">
        <f t="shared" si="3"/>
        <v>1065.8699999999999</v>
      </c>
      <c r="K80" s="24">
        <f t="shared" si="4"/>
        <v>2450.0606060606065</v>
      </c>
      <c r="L80" s="25">
        <f t="shared" si="6"/>
        <v>2.4342380586791923</v>
      </c>
      <c r="M80" s="28">
        <v>0.58299999999999996</v>
      </c>
      <c r="N80" s="29">
        <v>26.5</v>
      </c>
      <c r="O80" s="9"/>
      <c r="P80" s="10"/>
      <c r="R80" s="10"/>
    </row>
    <row r="81" spans="2:16" ht="17">
      <c r="B81" s="27">
        <v>45953.849421412036</v>
      </c>
      <c r="C81" s="24">
        <v>64</v>
      </c>
      <c r="D81" s="26">
        <f t="shared" ref="D81:D144" si="7">C81/60</f>
        <v>1.0666666666666667</v>
      </c>
      <c r="E81" s="26">
        <v>20.9</v>
      </c>
      <c r="F81" s="26">
        <f t="shared" si="2"/>
        <v>-0.10000000000000142</v>
      </c>
      <c r="G81" s="25">
        <f t="shared" si="5"/>
        <v>0.13878787878787893</v>
      </c>
      <c r="H81" s="24">
        <f t="shared" ref="H81:H144" si="8">I81*60</f>
        <v>996.00000000000011</v>
      </c>
      <c r="I81" s="25">
        <v>16.600000000000001</v>
      </c>
      <c r="J81" s="31">
        <f t="shared" si="3"/>
        <v>1082.4699999999998</v>
      </c>
      <c r="K81" s="24">
        <f t="shared" si="4"/>
        <v>2418.3787878787903</v>
      </c>
      <c r="L81" s="25">
        <f t="shared" si="6"/>
        <v>2.4077845359207393</v>
      </c>
      <c r="M81" s="28">
        <v>0.58299999999999996</v>
      </c>
      <c r="N81" s="29">
        <v>26.5</v>
      </c>
      <c r="O81" s="9"/>
      <c r="P81" s="10"/>
    </row>
    <row r="82" spans="2:16" ht="17">
      <c r="B82" s="27">
        <v>45953.850115914349</v>
      </c>
      <c r="C82" s="24">
        <v>65</v>
      </c>
      <c r="D82" s="26">
        <f t="shared" si="7"/>
        <v>1.0833333333333333</v>
      </c>
      <c r="E82" s="26">
        <v>20.8</v>
      </c>
      <c r="F82" s="26">
        <f t="shared" ref="F82:F145" si="9">E82-E81</f>
        <v>-9.9999999999997868E-2</v>
      </c>
      <c r="G82" s="25">
        <f t="shared" si="5"/>
        <v>0.13333333333333333</v>
      </c>
      <c r="H82" s="24">
        <f t="shared" si="8"/>
        <v>996.00000000000011</v>
      </c>
      <c r="I82" s="25">
        <v>16.600000000000001</v>
      </c>
      <c r="J82" s="31">
        <f t="shared" ref="J82:J145" si="10">J81+I82</f>
        <v>1099.0699999999997</v>
      </c>
      <c r="K82" s="24">
        <f t="shared" si="4"/>
        <v>2323.3333333333335</v>
      </c>
      <c r="L82" s="25">
        <f t="shared" si="6"/>
        <v>2.3178631762374131</v>
      </c>
      <c r="M82" s="28">
        <v>0.58299999999999996</v>
      </c>
      <c r="N82" s="29">
        <v>26.5</v>
      </c>
      <c r="O82" s="9"/>
    </row>
    <row r="83" spans="2:16" ht="17">
      <c r="B83" s="27">
        <v>45953.850810416669</v>
      </c>
      <c r="C83" s="24">
        <v>66</v>
      </c>
      <c r="D83" s="26">
        <f t="shared" si="7"/>
        <v>1.1000000000000001</v>
      </c>
      <c r="E83" s="26">
        <v>20.6</v>
      </c>
      <c r="F83" s="26">
        <f t="shared" si="9"/>
        <v>-0.19999999999999929</v>
      </c>
      <c r="G83" s="25">
        <f t="shared" si="5"/>
        <v>0.12969696969696959</v>
      </c>
      <c r="H83" s="24">
        <f t="shared" si="8"/>
        <v>993.59999999999991</v>
      </c>
      <c r="I83" s="25">
        <v>16.559999999999999</v>
      </c>
      <c r="J83" s="31">
        <f t="shared" si="10"/>
        <v>1115.6299999999997</v>
      </c>
      <c r="K83" s="24">
        <f t="shared" si="4"/>
        <v>2259.9696969696947</v>
      </c>
      <c r="L83" s="25">
        <f t="shared" si="6"/>
        <v>2.2599244984797249</v>
      </c>
      <c r="M83" s="28">
        <v>0.58299999999999996</v>
      </c>
      <c r="N83" s="29">
        <v>26.6</v>
      </c>
      <c r="O83" s="9"/>
    </row>
    <row r="84" spans="2:16" ht="17">
      <c r="B84" s="27">
        <v>45953.851504918981</v>
      </c>
      <c r="C84" s="24">
        <v>67</v>
      </c>
      <c r="D84" s="26">
        <f t="shared" si="7"/>
        <v>1.1166666666666667</v>
      </c>
      <c r="E84" s="26">
        <v>20.399999999999999</v>
      </c>
      <c r="F84" s="26">
        <f t="shared" si="9"/>
        <v>-0.20000000000000284</v>
      </c>
      <c r="G84" s="25">
        <f t="shared" si="5"/>
        <v>0.13333333333333328</v>
      </c>
      <c r="H84" s="24">
        <f t="shared" si="8"/>
        <v>993.59999999999991</v>
      </c>
      <c r="I84" s="25">
        <v>16.559999999999999</v>
      </c>
      <c r="J84" s="31">
        <f t="shared" si="10"/>
        <v>1132.1899999999996</v>
      </c>
      <c r="K84" s="24">
        <f t="shared" si="4"/>
        <v>2323.3333333333326</v>
      </c>
      <c r="L84" s="25">
        <f t="shared" si="6"/>
        <v>2.3284559363933983</v>
      </c>
      <c r="M84" s="28">
        <v>0.58299999999999996</v>
      </c>
      <c r="N84" s="29">
        <v>26.6</v>
      </c>
      <c r="O84" s="9"/>
    </row>
    <row r="85" spans="2:16" ht="17">
      <c r="B85" s="27">
        <v>45953.852199421293</v>
      </c>
      <c r="C85" s="24">
        <v>68</v>
      </c>
      <c r="D85" s="26">
        <f t="shared" si="7"/>
        <v>1.1333333333333333</v>
      </c>
      <c r="E85" s="26">
        <v>20.399999999999999</v>
      </c>
      <c r="F85" s="26">
        <f t="shared" si="9"/>
        <v>0</v>
      </c>
      <c r="G85" s="25">
        <f t="shared" si="5"/>
        <v>0.12666666666666671</v>
      </c>
      <c r="H85" s="24">
        <f t="shared" si="8"/>
        <v>994.2</v>
      </c>
      <c r="I85" s="25">
        <v>16.57</v>
      </c>
      <c r="J85" s="31">
        <f t="shared" si="10"/>
        <v>1148.7599999999995</v>
      </c>
      <c r="K85" s="24">
        <f t="shared" si="4"/>
        <v>2207.166666666667</v>
      </c>
      <c r="L85" s="25">
        <f t="shared" si="6"/>
        <v>2.2158973020366912</v>
      </c>
      <c r="M85" s="28">
        <v>0.58299999999999996</v>
      </c>
      <c r="N85" s="29">
        <v>26.6</v>
      </c>
      <c r="O85" s="9"/>
    </row>
    <row r="86" spans="2:16" ht="17">
      <c r="B86" s="27">
        <v>45953.852893923613</v>
      </c>
      <c r="C86" s="24">
        <v>69</v>
      </c>
      <c r="D86" s="26">
        <f t="shared" si="7"/>
        <v>1.1499999999999999</v>
      </c>
      <c r="E86" s="26">
        <v>20.2</v>
      </c>
      <c r="F86" s="26">
        <f t="shared" si="9"/>
        <v>-0.19999999999999929</v>
      </c>
      <c r="G86" s="25">
        <f t="shared" si="5"/>
        <v>0.12848484848484854</v>
      </c>
      <c r="H86" s="24">
        <f t="shared" si="8"/>
        <v>993.59999999999991</v>
      </c>
      <c r="I86" s="25">
        <v>16.559999999999999</v>
      </c>
      <c r="J86" s="31">
        <f t="shared" si="10"/>
        <v>1165.3199999999995</v>
      </c>
      <c r="K86" s="24">
        <f t="shared" ref="K86:K149" si="11">G86*$C$6*4182/60</f>
        <v>2238.8484848484859</v>
      </c>
      <c r="L86" s="25">
        <f t="shared" si="6"/>
        <v>2.248788128375907</v>
      </c>
      <c r="M86" s="28">
        <v>0.58299999999999996</v>
      </c>
      <c r="N86" s="29">
        <v>26.6</v>
      </c>
      <c r="O86" s="9"/>
    </row>
    <row r="87" spans="2:16" ht="17">
      <c r="B87" s="27">
        <v>45953.853588425925</v>
      </c>
      <c r="C87" s="24">
        <v>70</v>
      </c>
      <c r="D87" s="26">
        <f t="shared" si="7"/>
        <v>1.1666666666666667</v>
      </c>
      <c r="E87" s="26">
        <v>20.100000000000001</v>
      </c>
      <c r="F87" s="26">
        <f t="shared" si="9"/>
        <v>-9.9999999999997868E-2</v>
      </c>
      <c r="G87" s="25">
        <f t="shared" si="5"/>
        <v>0.12666666666666668</v>
      </c>
      <c r="H87" s="24">
        <f t="shared" si="8"/>
        <v>993.59999999999991</v>
      </c>
      <c r="I87" s="25">
        <v>16.559999999999999</v>
      </c>
      <c r="J87" s="31">
        <f t="shared" si="10"/>
        <v>1181.8799999999994</v>
      </c>
      <c r="K87" s="24">
        <f t="shared" si="11"/>
        <v>2207.1666666666665</v>
      </c>
      <c r="L87" s="25">
        <f t="shared" si="6"/>
        <v>2.2180350383546039</v>
      </c>
      <c r="M87" s="28">
        <v>0.58200000000000007</v>
      </c>
      <c r="N87" s="29">
        <v>26.6</v>
      </c>
      <c r="O87" s="9"/>
    </row>
    <row r="88" spans="2:16" ht="17">
      <c r="B88" s="27">
        <v>45953.854282928238</v>
      </c>
      <c r="C88" s="24">
        <v>71</v>
      </c>
      <c r="D88" s="26">
        <f t="shared" si="7"/>
        <v>1.1833333333333333</v>
      </c>
      <c r="E88" s="26">
        <v>19.899999999999999</v>
      </c>
      <c r="F88" s="26">
        <f t="shared" si="9"/>
        <v>-0.20000000000000284</v>
      </c>
      <c r="G88" s="25">
        <f t="shared" si="5"/>
        <v>0.13333333333333347</v>
      </c>
      <c r="H88" s="24">
        <f t="shared" si="8"/>
        <v>992.4</v>
      </c>
      <c r="I88" s="25">
        <v>16.54</v>
      </c>
      <c r="J88" s="31">
        <f t="shared" si="10"/>
        <v>1198.4199999999994</v>
      </c>
      <c r="K88" s="24">
        <f t="shared" si="11"/>
        <v>2323.3333333333353</v>
      </c>
      <c r="L88" s="25">
        <f t="shared" si="6"/>
        <v>2.336041398541401</v>
      </c>
      <c r="M88" s="28">
        <v>0.58200000000000007</v>
      </c>
      <c r="N88" s="29">
        <v>26.6</v>
      </c>
      <c r="O88" s="9"/>
    </row>
    <row r="89" spans="2:16" ht="17">
      <c r="B89" s="27">
        <v>45953.854977430557</v>
      </c>
      <c r="C89" s="24">
        <v>72</v>
      </c>
      <c r="D89" s="26">
        <f t="shared" si="7"/>
        <v>1.2</v>
      </c>
      <c r="E89" s="26">
        <v>19.8</v>
      </c>
      <c r="F89" s="26">
        <f t="shared" si="9"/>
        <v>-9.9999999999997868E-2</v>
      </c>
      <c r="G89" s="25">
        <f t="shared" si="5"/>
        <v>0.13636363636363635</v>
      </c>
      <c r="H89" s="24">
        <f t="shared" si="8"/>
        <v>993</v>
      </c>
      <c r="I89" s="25">
        <v>16.55</v>
      </c>
      <c r="J89" s="31">
        <f t="shared" si="10"/>
        <v>1214.9699999999993</v>
      </c>
      <c r="K89" s="24">
        <f t="shared" si="11"/>
        <v>2376.1363636363631</v>
      </c>
      <c r="L89" s="25">
        <f t="shared" si="6"/>
        <v>2.3899983540900855</v>
      </c>
      <c r="M89" s="28">
        <v>0.58200000000000007</v>
      </c>
      <c r="N89" s="29">
        <v>26.6</v>
      </c>
      <c r="O89" s="9"/>
    </row>
    <row r="90" spans="2:16" ht="17">
      <c r="B90" s="27">
        <v>45953.85567193287</v>
      </c>
      <c r="C90" s="24">
        <v>73</v>
      </c>
      <c r="D90" s="26">
        <f t="shared" si="7"/>
        <v>1.2166666666666666</v>
      </c>
      <c r="E90" s="26">
        <v>19.7</v>
      </c>
      <c r="F90" s="26">
        <f t="shared" si="9"/>
        <v>-0.10000000000000142</v>
      </c>
      <c r="G90" s="25">
        <f t="shared" ref="G90:G153" si="12">ABS(SLOPE(E81:E90,_xlfn.SEQUENCE(10)))</f>
        <v>0.13575757575757574</v>
      </c>
      <c r="H90" s="24">
        <f t="shared" si="8"/>
        <v>999.6</v>
      </c>
      <c r="I90" s="25">
        <v>16.66</v>
      </c>
      <c r="J90" s="31">
        <f t="shared" si="10"/>
        <v>1231.6299999999994</v>
      </c>
      <c r="K90" s="24">
        <f t="shared" si="11"/>
        <v>2365.5757575757575</v>
      </c>
      <c r="L90" s="25">
        <f t="shared" ref="L90:L153" si="13">K90/AVERAGE(H81:H90)</f>
        <v>2.3785148785148782</v>
      </c>
      <c r="M90" s="28">
        <v>0.58099999999999996</v>
      </c>
      <c r="N90" s="29">
        <v>26.6</v>
      </c>
      <c r="O90" s="9"/>
    </row>
    <row r="91" spans="2:16" ht="17">
      <c r="B91" s="27">
        <v>45953.856366435182</v>
      </c>
      <c r="C91" s="24">
        <v>74</v>
      </c>
      <c r="D91" s="26">
        <f t="shared" si="7"/>
        <v>1.2333333333333334</v>
      </c>
      <c r="E91" s="26">
        <v>19.600000000000001</v>
      </c>
      <c r="F91" s="26">
        <f t="shared" si="9"/>
        <v>-9.9999999999997868E-2</v>
      </c>
      <c r="G91" s="25">
        <f t="shared" si="12"/>
        <v>0.1315151515151515</v>
      </c>
      <c r="H91" s="24">
        <f t="shared" si="8"/>
        <v>1011.5999999999999</v>
      </c>
      <c r="I91" s="25">
        <v>16.86</v>
      </c>
      <c r="J91" s="31">
        <f t="shared" si="10"/>
        <v>1248.4899999999993</v>
      </c>
      <c r="K91" s="24">
        <f t="shared" si="11"/>
        <v>2291.6515151515146</v>
      </c>
      <c r="L91" s="25">
        <f t="shared" si="13"/>
        <v>2.3005777568480847</v>
      </c>
      <c r="M91" s="28">
        <v>0.58099999999999996</v>
      </c>
      <c r="N91" s="29">
        <v>26.6</v>
      </c>
      <c r="O91" s="9"/>
    </row>
    <row r="92" spans="2:16" ht="17">
      <c r="B92" s="27">
        <v>45953.857060937502</v>
      </c>
      <c r="C92" s="24">
        <v>75</v>
      </c>
      <c r="D92" s="26">
        <f t="shared" si="7"/>
        <v>1.25</v>
      </c>
      <c r="E92" s="26">
        <v>19.399999999999999</v>
      </c>
      <c r="F92" s="26">
        <f t="shared" si="9"/>
        <v>-0.20000000000000284</v>
      </c>
      <c r="G92" s="25">
        <f t="shared" si="12"/>
        <v>0.12909090909090909</v>
      </c>
      <c r="H92" s="24">
        <f t="shared" si="8"/>
        <v>1009.8</v>
      </c>
      <c r="I92" s="25">
        <v>16.829999999999998</v>
      </c>
      <c r="J92" s="31">
        <f t="shared" si="10"/>
        <v>1265.3199999999993</v>
      </c>
      <c r="K92" s="24">
        <f t="shared" si="11"/>
        <v>2249.409090909091</v>
      </c>
      <c r="L92" s="25">
        <f t="shared" si="13"/>
        <v>2.2550467076782872</v>
      </c>
      <c r="M92" s="28">
        <v>0.57999999999999996</v>
      </c>
      <c r="N92" s="29">
        <v>26.6</v>
      </c>
      <c r="O92" s="9"/>
    </row>
    <row r="93" spans="2:16" ht="17">
      <c r="B93" s="27">
        <v>45953.857755439814</v>
      </c>
      <c r="C93" s="24">
        <v>76</v>
      </c>
      <c r="D93" s="26">
        <f t="shared" si="7"/>
        <v>1.2666666666666666</v>
      </c>
      <c r="E93" s="26">
        <v>19.3</v>
      </c>
      <c r="F93" s="26">
        <f t="shared" si="9"/>
        <v>-9.9999999999997868E-2</v>
      </c>
      <c r="G93" s="25">
        <f t="shared" si="12"/>
        <v>0.12848484848484834</v>
      </c>
      <c r="H93" s="24">
        <f t="shared" si="8"/>
        <v>1009.2</v>
      </c>
      <c r="I93" s="25">
        <v>16.82</v>
      </c>
      <c r="J93" s="31">
        <f t="shared" si="10"/>
        <v>1282.1399999999992</v>
      </c>
      <c r="K93" s="24">
        <f t="shared" si="11"/>
        <v>2238.8484848484818</v>
      </c>
      <c r="L93" s="25">
        <f t="shared" si="13"/>
        <v>2.2409549825320618</v>
      </c>
      <c r="M93" s="28">
        <v>0.57899999999999996</v>
      </c>
      <c r="N93" s="29">
        <v>26.6</v>
      </c>
      <c r="O93" s="9"/>
    </row>
    <row r="94" spans="2:16" ht="17">
      <c r="B94" s="27">
        <v>45953.858449942127</v>
      </c>
      <c r="C94" s="24">
        <v>77</v>
      </c>
      <c r="D94" s="26">
        <f t="shared" si="7"/>
        <v>1.2833333333333334</v>
      </c>
      <c r="E94" s="26">
        <v>19.2</v>
      </c>
      <c r="F94" s="26">
        <f t="shared" si="9"/>
        <v>-0.10000000000000142</v>
      </c>
      <c r="G94" s="25">
        <f t="shared" si="12"/>
        <v>0.13090909090909086</v>
      </c>
      <c r="H94" s="24">
        <f t="shared" si="8"/>
        <v>1008.5999999999999</v>
      </c>
      <c r="I94" s="25">
        <v>16.809999999999999</v>
      </c>
      <c r="J94" s="31">
        <f t="shared" si="10"/>
        <v>1298.9499999999991</v>
      </c>
      <c r="K94" s="24">
        <f t="shared" si="11"/>
        <v>2281.0909090909086</v>
      </c>
      <c r="L94" s="25">
        <f t="shared" si="13"/>
        <v>2.2798142131315546</v>
      </c>
      <c r="M94" s="28">
        <v>0.57799999999999996</v>
      </c>
      <c r="N94" s="29">
        <v>26.6</v>
      </c>
      <c r="O94" s="9"/>
    </row>
    <row r="95" spans="2:16" ht="17">
      <c r="B95" s="27">
        <v>45953.859144444446</v>
      </c>
      <c r="C95" s="24">
        <v>78</v>
      </c>
      <c r="D95" s="26">
        <f t="shared" si="7"/>
        <v>1.3</v>
      </c>
      <c r="E95" s="26">
        <v>19</v>
      </c>
      <c r="F95" s="26">
        <f t="shared" si="9"/>
        <v>-0.19999999999999929</v>
      </c>
      <c r="G95" s="25">
        <f t="shared" si="12"/>
        <v>0.1296969696969697</v>
      </c>
      <c r="H95" s="24">
        <f t="shared" si="8"/>
        <v>1002</v>
      </c>
      <c r="I95" s="25">
        <v>16.7</v>
      </c>
      <c r="J95" s="31">
        <f t="shared" si="10"/>
        <v>1315.6499999999992</v>
      </c>
      <c r="K95" s="24">
        <f t="shared" si="11"/>
        <v>2259.969696969697</v>
      </c>
      <c r="L95" s="25">
        <f t="shared" si="13"/>
        <v>2.2569453901469005</v>
      </c>
      <c r="M95" s="28">
        <v>0.57399999999999995</v>
      </c>
      <c r="N95" s="29">
        <v>26.6</v>
      </c>
      <c r="O95" s="9"/>
    </row>
    <row r="96" spans="2:16" ht="17">
      <c r="B96" s="27">
        <v>45953.859838946759</v>
      </c>
      <c r="C96" s="24">
        <v>79</v>
      </c>
      <c r="D96" s="26">
        <f t="shared" si="7"/>
        <v>1.3166666666666667</v>
      </c>
      <c r="E96" s="26">
        <v>18.899999999999999</v>
      </c>
      <c r="F96" s="26">
        <f t="shared" si="9"/>
        <v>-0.10000000000000142</v>
      </c>
      <c r="G96" s="25">
        <f t="shared" si="12"/>
        <v>0.13030303030303042</v>
      </c>
      <c r="H96" s="24">
        <f t="shared" si="8"/>
        <v>992.4</v>
      </c>
      <c r="I96" s="25">
        <v>16.54</v>
      </c>
      <c r="J96" s="31">
        <f t="shared" si="10"/>
        <v>1332.1899999999991</v>
      </c>
      <c r="K96" s="24">
        <f t="shared" si="11"/>
        <v>2270.5303030303053</v>
      </c>
      <c r="L96" s="25">
        <f t="shared" si="13"/>
        <v>2.2677636313999976</v>
      </c>
      <c r="M96" s="28">
        <v>0.57200000000000006</v>
      </c>
      <c r="N96" s="29">
        <v>26.6</v>
      </c>
      <c r="O96" s="9"/>
    </row>
    <row r="97" spans="2:15" ht="17">
      <c r="B97" s="27">
        <v>45953.860533449071</v>
      </c>
      <c r="C97" s="24">
        <v>80</v>
      </c>
      <c r="D97" s="26">
        <f t="shared" si="7"/>
        <v>1.3333333333333333</v>
      </c>
      <c r="E97" s="26">
        <v>18.8</v>
      </c>
      <c r="F97" s="26">
        <f t="shared" si="9"/>
        <v>-9.9999999999997868E-2</v>
      </c>
      <c r="G97" s="25">
        <f t="shared" si="12"/>
        <v>0.12727272727272726</v>
      </c>
      <c r="H97" s="24">
        <f t="shared" si="8"/>
        <v>992.4</v>
      </c>
      <c r="I97" s="25">
        <v>16.54</v>
      </c>
      <c r="J97" s="31">
        <f t="shared" si="10"/>
        <v>1348.7299999999991</v>
      </c>
      <c r="K97" s="24">
        <f t="shared" si="11"/>
        <v>2217.7272727272725</v>
      </c>
      <c r="L97" s="25">
        <f t="shared" si="13"/>
        <v>2.2152904532287212</v>
      </c>
      <c r="M97" s="28">
        <v>0.56999999999999995</v>
      </c>
      <c r="N97" s="29">
        <v>26.6</v>
      </c>
      <c r="O97" s="9"/>
    </row>
    <row r="98" spans="2:15" ht="17">
      <c r="B98" s="27">
        <v>45953.861227951391</v>
      </c>
      <c r="C98" s="24">
        <v>81</v>
      </c>
      <c r="D98" s="26">
        <f t="shared" si="7"/>
        <v>1.35</v>
      </c>
      <c r="E98" s="26">
        <v>18.7</v>
      </c>
      <c r="F98" s="26">
        <f t="shared" si="9"/>
        <v>-0.10000000000000142</v>
      </c>
      <c r="G98" s="25">
        <f t="shared" si="12"/>
        <v>0.12727272727272737</v>
      </c>
      <c r="H98" s="24">
        <f t="shared" si="8"/>
        <v>992.4</v>
      </c>
      <c r="I98" s="25">
        <v>16.54</v>
      </c>
      <c r="J98" s="31">
        <f t="shared" si="10"/>
        <v>1365.2699999999991</v>
      </c>
      <c r="K98" s="24">
        <f t="shared" si="11"/>
        <v>2217.7272727272743</v>
      </c>
      <c r="L98" s="25">
        <f t="shared" si="13"/>
        <v>2.215290453228723</v>
      </c>
      <c r="M98" s="28">
        <v>0.56799999999999995</v>
      </c>
      <c r="N98" s="29">
        <v>26.6</v>
      </c>
      <c r="O98" s="9"/>
    </row>
    <row r="99" spans="2:15" ht="17">
      <c r="B99" s="27">
        <v>45953.861922453703</v>
      </c>
      <c r="C99" s="24">
        <v>82</v>
      </c>
      <c r="D99" s="26">
        <f t="shared" si="7"/>
        <v>1.3666666666666667</v>
      </c>
      <c r="E99" s="26">
        <v>18.5</v>
      </c>
      <c r="F99" s="26">
        <f t="shared" si="9"/>
        <v>-0.19999999999999929</v>
      </c>
      <c r="G99" s="25">
        <f t="shared" si="12"/>
        <v>0.13030303030303034</v>
      </c>
      <c r="H99" s="24">
        <f t="shared" si="8"/>
        <v>991.80000000000007</v>
      </c>
      <c r="I99" s="25">
        <v>16.53</v>
      </c>
      <c r="J99" s="31">
        <f t="shared" si="10"/>
        <v>1381.799999999999</v>
      </c>
      <c r="K99" s="24">
        <f t="shared" si="11"/>
        <v>2270.5303030303039</v>
      </c>
      <c r="L99" s="25">
        <f t="shared" si="13"/>
        <v>2.268307361815725</v>
      </c>
      <c r="M99" s="28">
        <v>0.56600000000000006</v>
      </c>
      <c r="N99" s="29">
        <v>26.6</v>
      </c>
      <c r="O99" s="9"/>
    </row>
    <row r="100" spans="2:15" ht="17">
      <c r="B100" s="27">
        <v>45953.862616956016</v>
      </c>
      <c r="C100" s="24">
        <v>83</v>
      </c>
      <c r="D100" s="26">
        <f t="shared" si="7"/>
        <v>1.3833333333333333</v>
      </c>
      <c r="E100" s="26">
        <v>18.399999999999999</v>
      </c>
      <c r="F100" s="26">
        <f t="shared" si="9"/>
        <v>-0.10000000000000142</v>
      </c>
      <c r="G100" s="25">
        <f t="shared" si="12"/>
        <v>0.12969696969696981</v>
      </c>
      <c r="H100" s="24">
        <f t="shared" si="8"/>
        <v>990.60000000000014</v>
      </c>
      <c r="I100" s="25">
        <v>16.510000000000002</v>
      </c>
      <c r="J100" s="31">
        <f t="shared" si="10"/>
        <v>1398.309999999999</v>
      </c>
      <c r="K100" s="24">
        <f t="shared" si="11"/>
        <v>2259.9696969696988</v>
      </c>
      <c r="L100" s="25">
        <f t="shared" si="13"/>
        <v>2.2597889138565903</v>
      </c>
      <c r="M100" s="28">
        <v>0.56499999999999995</v>
      </c>
      <c r="N100" s="29">
        <v>26.6</v>
      </c>
      <c r="O100" s="9"/>
    </row>
    <row r="101" spans="2:15" ht="17">
      <c r="B101" s="27">
        <v>45953.863311458335</v>
      </c>
      <c r="C101" s="24">
        <v>84</v>
      </c>
      <c r="D101" s="26">
        <f t="shared" si="7"/>
        <v>1.4</v>
      </c>
      <c r="E101" s="26">
        <v>18.3</v>
      </c>
      <c r="F101" s="26">
        <f t="shared" si="9"/>
        <v>-9.9999999999997868E-2</v>
      </c>
      <c r="G101" s="25">
        <f t="shared" si="12"/>
        <v>0.1254545454545454</v>
      </c>
      <c r="H101" s="24">
        <f t="shared" si="8"/>
        <v>989.39999999999986</v>
      </c>
      <c r="I101" s="25">
        <v>16.489999999999998</v>
      </c>
      <c r="J101" s="31">
        <f t="shared" si="10"/>
        <v>1414.799999999999</v>
      </c>
      <c r="K101" s="24">
        <f t="shared" si="11"/>
        <v>2186.0454545454536</v>
      </c>
      <c r="L101" s="25">
        <f t="shared" si="13"/>
        <v>2.1907336245018878</v>
      </c>
      <c r="M101" s="28">
        <v>0.56299999999999994</v>
      </c>
      <c r="N101" s="29">
        <v>26.6</v>
      </c>
      <c r="O101" s="9"/>
    </row>
    <row r="102" spans="2:15" ht="17">
      <c r="B102" s="27">
        <v>45953.864005960648</v>
      </c>
      <c r="C102" s="24">
        <v>85</v>
      </c>
      <c r="D102" s="26">
        <f t="shared" si="7"/>
        <v>1.4166666666666667</v>
      </c>
      <c r="E102" s="26">
        <v>18.2</v>
      </c>
      <c r="F102" s="26">
        <f t="shared" si="9"/>
        <v>-0.10000000000000142</v>
      </c>
      <c r="G102" s="25">
        <f t="shared" si="12"/>
        <v>0.12424242424242428</v>
      </c>
      <c r="H102" s="24">
        <f t="shared" si="8"/>
        <v>988.80000000000007</v>
      </c>
      <c r="I102" s="25">
        <v>16.48</v>
      </c>
      <c r="J102" s="31">
        <f t="shared" si="10"/>
        <v>1431.2799999999991</v>
      </c>
      <c r="K102" s="24">
        <f t="shared" si="11"/>
        <v>2164.9242424242429</v>
      </c>
      <c r="L102" s="25">
        <f t="shared" si="13"/>
        <v>2.1741426070782546</v>
      </c>
      <c r="M102" s="28">
        <v>0.56200000000000006</v>
      </c>
      <c r="N102" s="29">
        <v>26.6</v>
      </c>
      <c r="O102" s="9"/>
    </row>
    <row r="103" spans="2:15" ht="17">
      <c r="B103" s="27">
        <v>45953.86470046296</v>
      </c>
      <c r="C103" s="24">
        <v>86</v>
      </c>
      <c r="D103" s="26">
        <f t="shared" si="7"/>
        <v>1.4333333333333333</v>
      </c>
      <c r="E103" s="26">
        <v>18</v>
      </c>
      <c r="F103" s="26">
        <f t="shared" si="9"/>
        <v>-0.19999999999999929</v>
      </c>
      <c r="G103" s="25">
        <f t="shared" si="12"/>
        <v>0.12606060606060601</v>
      </c>
      <c r="H103" s="24">
        <f t="shared" si="8"/>
        <v>986.40000000000009</v>
      </c>
      <c r="I103" s="25">
        <v>16.440000000000001</v>
      </c>
      <c r="J103" s="31">
        <f t="shared" si="10"/>
        <v>1447.7199999999991</v>
      </c>
      <c r="K103" s="24">
        <f t="shared" si="11"/>
        <v>2196.6060606060596</v>
      </c>
      <c r="L103" s="25">
        <f t="shared" si="13"/>
        <v>2.2110219235475901</v>
      </c>
      <c r="M103" s="28">
        <v>0.56000000000000005</v>
      </c>
      <c r="N103" s="29">
        <v>26.5</v>
      </c>
      <c r="O103" s="9"/>
    </row>
    <row r="104" spans="2:15" ht="17">
      <c r="B104" s="27">
        <v>45953.86539496528</v>
      </c>
      <c r="C104" s="24">
        <v>87</v>
      </c>
      <c r="D104" s="26">
        <f t="shared" si="7"/>
        <v>1.45</v>
      </c>
      <c r="E104" s="26">
        <v>18</v>
      </c>
      <c r="F104" s="26">
        <f t="shared" si="9"/>
        <v>0</v>
      </c>
      <c r="G104" s="25">
        <f t="shared" si="12"/>
        <v>0.11878787878787875</v>
      </c>
      <c r="H104" s="24">
        <f t="shared" si="8"/>
        <v>985.2</v>
      </c>
      <c r="I104" s="25">
        <v>16.420000000000002</v>
      </c>
      <c r="J104" s="31">
        <f t="shared" si="10"/>
        <v>1464.1399999999992</v>
      </c>
      <c r="K104" s="24">
        <f t="shared" si="11"/>
        <v>2069.8787878787871</v>
      </c>
      <c r="L104" s="25">
        <f t="shared" si="13"/>
        <v>2.0883818510793497</v>
      </c>
      <c r="M104" s="28">
        <v>0.56000000000000005</v>
      </c>
      <c r="N104" s="29">
        <v>26.5</v>
      </c>
      <c r="O104" s="9"/>
    </row>
    <row r="105" spans="2:15" ht="17">
      <c r="B105" s="27">
        <v>45953.866089467592</v>
      </c>
      <c r="C105" s="24">
        <v>88</v>
      </c>
      <c r="D105" s="26">
        <f t="shared" si="7"/>
        <v>1.4666666666666666</v>
      </c>
      <c r="E105" s="26">
        <v>17.899999999999999</v>
      </c>
      <c r="F105" s="26">
        <f t="shared" si="9"/>
        <v>-0.10000000000000142</v>
      </c>
      <c r="G105" s="25">
        <f t="shared" si="12"/>
        <v>0.11575757575757577</v>
      </c>
      <c r="H105" s="24">
        <f t="shared" si="8"/>
        <v>983.99999999999989</v>
      </c>
      <c r="I105" s="25">
        <v>16.399999999999999</v>
      </c>
      <c r="J105" s="31">
        <f t="shared" si="10"/>
        <v>1480.5399999999993</v>
      </c>
      <c r="K105" s="24">
        <f t="shared" si="11"/>
        <v>2017.0757575757575</v>
      </c>
      <c r="L105" s="25">
        <f t="shared" si="13"/>
        <v>2.0388094664885248</v>
      </c>
      <c r="M105" s="28">
        <v>0.55899999999999994</v>
      </c>
      <c r="N105" s="29">
        <v>26.5</v>
      </c>
      <c r="O105" s="9"/>
    </row>
    <row r="106" spans="2:15" ht="17">
      <c r="B106" s="27">
        <v>45953.866783969905</v>
      </c>
      <c r="C106" s="24">
        <v>89</v>
      </c>
      <c r="D106" s="26">
        <f t="shared" si="7"/>
        <v>1.4833333333333334</v>
      </c>
      <c r="E106" s="26">
        <v>17.7</v>
      </c>
      <c r="F106" s="26">
        <f t="shared" si="9"/>
        <v>-0.19999999999999929</v>
      </c>
      <c r="G106" s="25">
        <f t="shared" si="12"/>
        <v>0.11696969696969706</v>
      </c>
      <c r="H106" s="24">
        <f t="shared" si="8"/>
        <v>983.99999999999989</v>
      </c>
      <c r="I106" s="25">
        <v>16.399999999999999</v>
      </c>
      <c r="J106" s="31">
        <f t="shared" si="10"/>
        <v>1496.9399999999994</v>
      </c>
      <c r="K106" s="24">
        <f t="shared" si="11"/>
        <v>2038.1969696969711</v>
      </c>
      <c r="L106" s="25">
        <f t="shared" si="13"/>
        <v>2.0619089223034615</v>
      </c>
      <c r="M106" s="28">
        <v>0.55899999999999994</v>
      </c>
      <c r="N106" s="29">
        <v>26.5</v>
      </c>
      <c r="O106" s="9"/>
    </row>
    <row r="107" spans="2:15" ht="17">
      <c r="B107" s="27">
        <v>45953.867478472224</v>
      </c>
      <c r="C107" s="24">
        <v>90</v>
      </c>
      <c r="D107" s="26">
        <f t="shared" si="7"/>
        <v>1.5</v>
      </c>
      <c r="E107" s="26">
        <v>17.600000000000001</v>
      </c>
      <c r="F107" s="26">
        <f t="shared" si="9"/>
        <v>-9.9999999999997868E-2</v>
      </c>
      <c r="G107" s="25">
        <f t="shared" si="12"/>
        <v>0.11575757575757568</v>
      </c>
      <c r="H107" s="24">
        <f t="shared" si="8"/>
        <v>983.40000000000009</v>
      </c>
      <c r="I107" s="25">
        <v>16.39</v>
      </c>
      <c r="J107" s="31">
        <f t="shared" si="10"/>
        <v>1513.3299999999995</v>
      </c>
      <c r="K107" s="24">
        <f t="shared" si="11"/>
        <v>2017.0757575757561</v>
      </c>
      <c r="L107" s="25">
        <f t="shared" si="13"/>
        <v>2.0424015366299684</v>
      </c>
      <c r="M107" s="28">
        <v>0.55799999999999994</v>
      </c>
      <c r="N107" s="29">
        <v>26.5</v>
      </c>
      <c r="O107" s="9"/>
    </row>
    <row r="108" spans="2:15" ht="17">
      <c r="B108" s="27">
        <v>45953.868172974537</v>
      </c>
      <c r="C108" s="24">
        <v>91</v>
      </c>
      <c r="D108" s="26">
        <f t="shared" si="7"/>
        <v>1.5166666666666666</v>
      </c>
      <c r="E108" s="26">
        <v>17.5</v>
      </c>
      <c r="F108" s="26">
        <f t="shared" si="9"/>
        <v>-0.10000000000000142</v>
      </c>
      <c r="G108" s="25">
        <f t="shared" si="12"/>
        <v>0.11212121212121205</v>
      </c>
      <c r="H108" s="24">
        <f t="shared" si="8"/>
        <v>978</v>
      </c>
      <c r="I108" s="25">
        <v>16.3</v>
      </c>
      <c r="J108" s="31">
        <f t="shared" si="10"/>
        <v>1529.6299999999994</v>
      </c>
      <c r="K108" s="24">
        <f t="shared" si="11"/>
        <v>1953.7121212121201</v>
      </c>
      <c r="L108" s="25">
        <f t="shared" si="13"/>
        <v>1.9811309738907681</v>
      </c>
      <c r="M108" s="28">
        <v>0.55799999999999994</v>
      </c>
      <c r="N108" s="29">
        <v>26.4</v>
      </c>
      <c r="O108" s="9"/>
    </row>
    <row r="109" spans="2:15" ht="17">
      <c r="B109" s="27">
        <v>45953.868867476849</v>
      </c>
      <c r="C109" s="24">
        <v>92</v>
      </c>
      <c r="D109" s="26">
        <f t="shared" si="7"/>
        <v>1.5333333333333334</v>
      </c>
      <c r="E109" s="26">
        <v>17.3</v>
      </c>
      <c r="F109" s="26">
        <f t="shared" si="9"/>
        <v>-0.19999999999999929</v>
      </c>
      <c r="G109" s="25">
        <f t="shared" si="12"/>
        <v>0.11818181818181805</v>
      </c>
      <c r="H109" s="24">
        <f t="shared" si="8"/>
        <v>975.60000000000014</v>
      </c>
      <c r="I109" s="25">
        <v>16.260000000000002</v>
      </c>
      <c r="J109" s="31">
        <f t="shared" si="10"/>
        <v>1545.8899999999994</v>
      </c>
      <c r="K109" s="24">
        <f t="shared" si="11"/>
        <v>2059.3181818181797</v>
      </c>
      <c r="L109" s="25">
        <f t="shared" si="13"/>
        <v>2.0916551707580995</v>
      </c>
      <c r="M109" s="28">
        <v>0.55700000000000005</v>
      </c>
      <c r="N109" s="29">
        <v>26.4</v>
      </c>
      <c r="O109" s="9"/>
    </row>
    <row r="110" spans="2:15" ht="17">
      <c r="B110" s="27">
        <v>45953.869561979169</v>
      </c>
      <c r="C110" s="24">
        <v>93</v>
      </c>
      <c r="D110" s="26">
        <f t="shared" si="7"/>
        <v>1.55</v>
      </c>
      <c r="E110" s="26">
        <v>17.2</v>
      </c>
      <c r="F110" s="26">
        <f t="shared" si="9"/>
        <v>-0.10000000000000142</v>
      </c>
      <c r="G110" s="25">
        <f t="shared" si="12"/>
        <v>0.12181818181818181</v>
      </c>
      <c r="H110" s="24">
        <f t="shared" si="8"/>
        <v>987</v>
      </c>
      <c r="I110" s="25">
        <v>16.45</v>
      </c>
      <c r="J110" s="31">
        <f t="shared" si="10"/>
        <v>1562.3399999999995</v>
      </c>
      <c r="K110" s="24">
        <f t="shared" si="11"/>
        <v>2122.681818181818</v>
      </c>
      <c r="L110" s="25">
        <f t="shared" si="13"/>
        <v>2.1568024326666038</v>
      </c>
      <c r="M110" s="28">
        <v>0.55600000000000005</v>
      </c>
      <c r="N110" s="29">
        <v>26.4</v>
      </c>
      <c r="O110" s="9"/>
    </row>
    <row r="111" spans="2:15" ht="17">
      <c r="B111" s="27">
        <v>45953.870256481481</v>
      </c>
      <c r="C111" s="24">
        <v>94</v>
      </c>
      <c r="D111" s="26">
        <f t="shared" si="7"/>
        <v>1.5666666666666667</v>
      </c>
      <c r="E111" s="26">
        <v>17.100000000000001</v>
      </c>
      <c r="F111" s="26">
        <f t="shared" si="9"/>
        <v>-9.9999999999997868E-2</v>
      </c>
      <c r="G111" s="25">
        <f t="shared" si="12"/>
        <v>0.12303030303030288</v>
      </c>
      <c r="H111" s="24">
        <f t="shared" si="8"/>
        <v>993</v>
      </c>
      <c r="I111" s="25">
        <v>16.55</v>
      </c>
      <c r="J111" s="31">
        <f t="shared" si="10"/>
        <v>1578.8899999999994</v>
      </c>
      <c r="K111" s="24">
        <f t="shared" si="11"/>
        <v>2143.8030303030273</v>
      </c>
      <c r="L111" s="25">
        <f t="shared" si="13"/>
        <v>2.1774666649430463</v>
      </c>
      <c r="M111" s="28">
        <v>0.55600000000000005</v>
      </c>
      <c r="N111" s="29">
        <v>26.4</v>
      </c>
      <c r="O111" s="9"/>
    </row>
    <row r="112" spans="2:15" ht="17">
      <c r="B112" s="27">
        <v>45953.870950983794</v>
      </c>
      <c r="C112" s="24">
        <v>95</v>
      </c>
      <c r="D112" s="26">
        <f t="shared" si="7"/>
        <v>1.5833333333333333</v>
      </c>
      <c r="E112" s="26">
        <v>16.899999999999999</v>
      </c>
      <c r="F112" s="26">
        <f t="shared" si="9"/>
        <v>-0.20000000000000284</v>
      </c>
      <c r="G112" s="25">
        <f t="shared" si="12"/>
        <v>0.12727272727272726</v>
      </c>
      <c r="H112" s="24">
        <f t="shared" si="8"/>
        <v>990.60000000000014</v>
      </c>
      <c r="I112" s="25">
        <v>16.510000000000002</v>
      </c>
      <c r="J112" s="31">
        <f t="shared" si="10"/>
        <v>1595.3999999999994</v>
      </c>
      <c r="K112" s="24">
        <f t="shared" si="11"/>
        <v>2217.7272727272725</v>
      </c>
      <c r="L112" s="25">
        <f t="shared" si="13"/>
        <v>2.252139971491665</v>
      </c>
      <c r="M112" s="28">
        <v>0.55500000000000005</v>
      </c>
      <c r="N112" s="29">
        <v>26.4</v>
      </c>
      <c r="O112" s="9"/>
    </row>
    <row r="113" spans="2:15" ht="17">
      <c r="B113" s="27">
        <v>45953.871645486113</v>
      </c>
      <c r="C113" s="24">
        <v>96</v>
      </c>
      <c r="D113" s="26">
        <f t="shared" si="7"/>
        <v>1.6</v>
      </c>
      <c r="E113" s="26">
        <v>16.8</v>
      </c>
      <c r="F113" s="26">
        <f t="shared" si="9"/>
        <v>-9.9999999999997868E-2</v>
      </c>
      <c r="G113" s="25">
        <f t="shared" si="12"/>
        <v>0.13454545454545447</v>
      </c>
      <c r="H113" s="24">
        <f t="shared" si="8"/>
        <v>989.39999999999986</v>
      </c>
      <c r="I113" s="25">
        <v>16.489999999999998</v>
      </c>
      <c r="J113" s="31">
        <f t="shared" si="10"/>
        <v>1611.8899999999994</v>
      </c>
      <c r="K113" s="24">
        <f t="shared" si="11"/>
        <v>2344.4545454545441</v>
      </c>
      <c r="L113" s="25">
        <f t="shared" si="13"/>
        <v>2.380108571861022</v>
      </c>
      <c r="M113" s="28">
        <v>0.55399999999999994</v>
      </c>
      <c r="N113" s="29">
        <v>26.2</v>
      </c>
      <c r="O113" s="9"/>
    </row>
    <row r="114" spans="2:15" ht="17">
      <c r="B114" s="27">
        <v>45953.872339988426</v>
      </c>
      <c r="C114" s="24">
        <v>97</v>
      </c>
      <c r="D114" s="26">
        <f t="shared" si="7"/>
        <v>1.6166666666666667</v>
      </c>
      <c r="E114" s="26">
        <v>16.7</v>
      </c>
      <c r="F114" s="26">
        <f t="shared" si="9"/>
        <v>-0.10000000000000142</v>
      </c>
      <c r="G114" s="25">
        <f t="shared" si="12"/>
        <v>0.13272727272727269</v>
      </c>
      <c r="H114" s="24">
        <f t="shared" si="8"/>
        <v>989.39999999999986</v>
      </c>
      <c r="I114" s="25">
        <v>16.489999999999998</v>
      </c>
      <c r="J114" s="31">
        <f t="shared" si="10"/>
        <v>1628.3799999999994</v>
      </c>
      <c r="K114" s="24">
        <f t="shared" si="11"/>
        <v>2312.7727272727266</v>
      </c>
      <c r="L114" s="25">
        <f t="shared" si="13"/>
        <v>2.3469442353392664</v>
      </c>
      <c r="M114" s="28">
        <v>0.55399999999999994</v>
      </c>
      <c r="N114" s="29">
        <v>26.2</v>
      </c>
      <c r="O114" s="9"/>
    </row>
    <row r="115" spans="2:15" ht="17">
      <c r="B115" s="27">
        <v>45953.873034490738</v>
      </c>
      <c r="C115" s="24">
        <v>98</v>
      </c>
      <c r="D115" s="26">
        <f t="shared" si="7"/>
        <v>1.6333333333333333</v>
      </c>
      <c r="E115" s="26">
        <v>16.5</v>
      </c>
      <c r="F115" s="26">
        <f t="shared" si="9"/>
        <v>-0.19999999999999929</v>
      </c>
      <c r="G115" s="25">
        <f t="shared" si="12"/>
        <v>0.13272727272727278</v>
      </c>
      <c r="H115" s="24">
        <f t="shared" si="8"/>
        <v>976.80000000000007</v>
      </c>
      <c r="I115" s="25">
        <v>16.28</v>
      </c>
      <c r="J115" s="31">
        <f t="shared" si="10"/>
        <v>1644.6599999999994</v>
      </c>
      <c r="K115" s="24">
        <f t="shared" si="11"/>
        <v>2312.7727272727279</v>
      </c>
      <c r="L115" s="25">
        <f t="shared" si="13"/>
        <v>2.3486602559841661</v>
      </c>
      <c r="M115" s="28">
        <v>0.55399999999999994</v>
      </c>
      <c r="N115" s="29">
        <v>26.2</v>
      </c>
      <c r="O115" s="9"/>
    </row>
    <row r="116" spans="2:15" ht="17">
      <c r="B116" s="27">
        <v>45953.873728993058</v>
      </c>
      <c r="C116" s="24">
        <v>99</v>
      </c>
      <c r="D116" s="26">
        <f t="shared" si="7"/>
        <v>1.65</v>
      </c>
      <c r="E116" s="26">
        <v>16.5</v>
      </c>
      <c r="F116" s="26">
        <f t="shared" si="9"/>
        <v>0</v>
      </c>
      <c r="G116" s="25">
        <f t="shared" si="12"/>
        <v>0.1290909090909092</v>
      </c>
      <c r="H116" s="24">
        <f t="shared" si="8"/>
        <v>970.8</v>
      </c>
      <c r="I116" s="25">
        <v>16.18</v>
      </c>
      <c r="J116" s="31">
        <f t="shared" si="10"/>
        <v>1660.8399999999995</v>
      </c>
      <c r="K116" s="24">
        <f t="shared" si="11"/>
        <v>2249.4090909090933</v>
      </c>
      <c r="L116" s="25">
        <f t="shared" si="13"/>
        <v>2.2873795921385942</v>
      </c>
      <c r="M116" s="28">
        <v>0.55200000000000005</v>
      </c>
      <c r="N116" s="29">
        <v>26.2</v>
      </c>
      <c r="O116" s="9"/>
    </row>
    <row r="117" spans="2:15" ht="17">
      <c r="B117" s="27">
        <v>45953.87442349537</v>
      </c>
      <c r="C117" s="24">
        <v>100</v>
      </c>
      <c r="D117" s="26">
        <f t="shared" si="7"/>
        <v>1.6666666666666667</v>
      </c>
      <c r="E117" s="26">
        <v>16.3</v>
      </c>
      <c r="F117" s="26">
        <f t="shared" si="9"/>
        <v>-0.19999999999999929</v>
      </c>
      <c r="G117" s="25">
        <f t="shared" si="12"/>
        <v>0.12848484848484848</v>
      </c>
      <c r="H117" s="24">
        <f t="shared" si="8"/>
        <v>970.2</v>
      </c>
      <c r="I117" s="25">
        <v>16.170000000000002</v>
      </c>
      <c r="J117" s="31">
        <f t="shared" si="10"/>
        <v>1677.0099999999995</v>
      </c>
      <c r="K117" s="24">
        <f t="shared" si="11"/>
        <v>2238.848484848485</v>
      </c>
      <c r="L117" s="25">
        <f t="shared" si="13"/>
        <v>2.2797007217828331</v>
      </c>
      <c r="M117" s="28">
        <v>0.55200000000000005</v>
      </c>
      <c r="N117" s="29">
        <v>26.2</v>
      </c>
      <c r="O117" s="9"/>
    </row>
    <row r="118" spans="2:15" ht="17">
      <c r="B118" s="27">
        <v>45953.875117997683</v>
      </c>
      <c r="C118" s="24">
        <v>101</v>
      </c>
      <c r="D118" s="26">
        <f t="shared" si="7"/>
        <v>1.6833333333333333</v>
      </c>
      <c r="E118" s="26">
        <v>16.2</v>
      </c>
      <c r="F118" s="26">
        <f t="shared" si="9"/>
        <v>-0.10000000000000142</v>
      </c>
      <c r="G118" s="25">
        <f t="shared" si="12"/>
        <v>0.12424242424242428</v>
      </c>
      <c r="H118" s="24">
        <f t="shared" si="8"/>
        <v>971.40000000000009</v>
      </c>
      <c r="I118" s="25">
        <v>16.190000000000001</v>
      </c>
      <c r="J118" s="31">
        <f t="shared" si="10"/>
        <v>1693.1999999999996</v>
      </c>
      <c r="K118" s="24">
        <f t="shared" si="11"/>
        <v>2164.9242424242429</v>
      </c>
      <c r="L118" s="25">
        <f t="shared" si="13"/>
        <v>2.2059100511750755</v>
      </c>
      <c r="M118" s="28">
        <v>0.55200000000000005</v>
      </c>
      <c r="N118" s="29">
        <v>26.1</v>
      </c>
      <c r="O118" s="9"/>
    </row>
    <row r="119" spans="2:15" ht="17">
      <c r="B119" s="27">
        <v>45953.875812500002</v>
      </c>
      <c r="C119" s="24">
        <v>102</v>
      </c>
      <c r="D119" s="26">
        <f t="shared" si="7"/>
        <v>1.7</v>
      </c>
      <c r="E119" s="26">
        <v>16.100000000000001</v>
      </c>
      <c r="F119" s="26">
        <f t="shared" si="9"/>
        <v>-9.9999999999997868E-2</v>
      </c>
      <c r="G119" s="25">
        <f t="shared" si="12"/>
        <v>0.12303030303030295</v>
      </c>
      <c r="H119" s="24">
        <f t="shared" si="8"/>
        <v>970.8</v>
      </c>
      <c r="I119" s="25">
        <v>16.18</v>
      </c>
      <c r="J119" s="31">
        <f t="shared" si="10"/>
        <v>1709.3799999999997</v>
      </c>
      <c r="K119" s="24">
        <f t="shared" si="11"/>
        <v>2143.8030303030291</v>
      </c>
      <c r="L119" s="25">
        <f t="shared" si="13"/>
        <v>2.1854578570585654</v>
      </c>
      <c r="M119" s="28">
        <v>0.55200000000000005</v>
      </c>
      <c r="N119" s="29">
        <v>26.1</v>
      </c>
      <c r="O119" s="9"/>
    </row>
    <row r="120" spans="2:15" ht="17">
      <c r="B120" s="27">
        <v>45953.876507002315</v>
      </c>
      <c r="C120" s="24">
        <v>103</v>
      </c>
      <c r="D120" s="26">
        <f t="shared" si="7"/>
        <v>1.7166666666666666</v>
      </c>
      <c r="E120" s="26">
        <v>15.9</v>
      </c>
      <c r="F120" s="26">
        <f t="shared" si="9"/>
        <v>-0.20000000000000107</v>
      </c>
      <c r="G120" s="25">
        <f t="shared" si="12"/>
        <v>0.12484848484848482</v>
      </c>
      <c r="H120" s="24">
        <f t="shared" si="8"/>
        <v>968.99999999999989</v>
      </c>
      <c r="I120" s="25">
        <v>16.149999999999999</v>
      </c>
      <c r="J120" s="31">
        <f t="shared" si="10"/>
        <v>1725.5299999999997</v>
      </c>
      <c r="K120" s="24">
        <f t="shared" si="11"/>
        <v>2175.4848484848476</v>
      </c>
      <c r="L120" s="25">
        <f t="shared" si="13"/>
        <v>2.2218322696293153</v>
      </c>
      <c r="M120" s="28">
        <v>0.55200000000000005</v>
      </c>
      <c r="N120" s="29">
        <v>26.1</v>
      </c>
      <c r="O120" s="9"/>
    </row>
    <row r="121" spans="2:15" ht="17">
      <c r="B121" s="27">
        <v>45953.877201504627</v>
      </c>
      <c r="C121" s="24">
        <v>104</v>
      </c>
      <c r="D121" s="26">
        <f t="shared" si="7"/>
        <v>1.7333333333333334</v>
      </c>
      <c r="E121" s="26">
        <v>15.9</v>
      </c>
      <c r="F121" s="26">
        <f t="shared" si="9"/>
        <v>0</v>
      </c>
      <c r="G121" s="25">
        <f t="shared" si="12"/>
        <v>0.11757575757575744</v>
      </c>
      <c r="H121" s="24">
        <f t="shared" si="8"/>
        <v>968.40000000000009</v>
      </c>
      <c r="I121" s="25">
        <v>16.14</v>
      </c>
      <c r="J121" s="31">
        <f t="shared" si="10"/>
        <v>1741.6699999999998</v>
      </c>
      <c r="K121" s="24">
        <f t="shared" si="11"/>
        <v>2048.7575757575737</v>
      </c>
      <c r="L121" s="25">
        <f t="shared" si="13"/>
        <v>2.0976753652758058</v>
      </c>
      <c r="M121" s="28">
        <v>0.55200000000000005</v>
      </c>
      <c r="N121" s="29">
        <v>26.1</v>
      </c>
      <c r="O121" s="9"/>
    </row>
    <row r="122" spans="2:15" ht="17">
      <c r="B122" s="27">
        <v>45953.877896006947</v>
      </c>
      <c r="C122" s="24">
        <v>105</v>
      </c>
      <c r="D122" s="26">
        <f t="shared" si="7"/>
        <v>1.75</v>
      </c>
      <c r="E122" s="26">
        <v>15.8</v>
      </c>
      <c r="F122" s="26">
        <f t="shared" si="9"/>
        <v>-9.9999999999999645E-2</v>
      </c>
      <c r="G122" s="25">
        <f t="shared" si="12"/>
        <v>0.11454545454545448</v>
      </c>
      <c r="H122" s="24">
        <f t="shared" si="8"/>
        <v>967.8</v>
      </c>
      <c r="I122" s="25">
        <v>16.13</v>
      </c>
      <c r="J122" s="31">
        <f t="shared" si="10"/>
        <v>1757.8</v>
      </c>
      <c r="K122" s="24">
        <f t="shared" si="11"/>
        <v>1995.9545454545441</v>
      </c>
      <c r="L122" s="25">
        <f t="shared" si="13"/>
        <v>2.0483934169278983</v>
      </c>
      <c r="M122" s="28">
        <v>0.55200000000000005</v>
      </c>
      <c r="N122" s="29">
        <v>26.1</v>
      </c>
      <c r="O122" s="9"/>
    </row>
    <row r="123" spans="2:15" ht="17">
      <c r="B123" s="27">
        <v>45953.878590509259</v>
      </c>
      <c r="C123" s="24">
        <v>106</v>
      </c>
      <c r="D123" s="26">
        <f t="shared" si="7"/>
        <v>1.7666666666666666</v>
      </c>
      <c r="E123" s="26">
        <v>15.6</v>
      </c>
      <c r="F123" s="26">
        <f t="shared" si="9"/>
        <v>-0.20000000000000107</v>
      </c>
      <c r="G123" s="25">
        <f t="shared" si="12"/>
        <v>0.11575757575757568</v>
      </c>
      <c r="H123" s="24">
        <f t="shared" si="8"/>
        <v>967.8</v>
      </c>
      <c r="I123" s="25">
        <v>16.13</v>
      </c>
      <c r="J123" s="31">
        <f t="shared" si="10"/>
        <v>1773.93</v>
      </c>
      <c r="K123" s="24">
        <f t="shared" si="11"/>
        <v>2017.0757575757561</v>
      </c>
      <c r="L123" s="25">
        <f t="shared" si="13"/>
        <v>2.0746685567100265</v>
      </c>
      <c r="M123" s="28">
        <v>0.55200000000000005</v>
      </c>
      <c r="N123" s="29">
        <v>26.1</v>
      </c>
      <c r="O123" s="9"/>
    </row>
    <row r="124" spans="2:15" ht="17">
      <c r="B124" s="27">
        <v>45953.879285011571</v>
      </c>
      <c r="C124" s="24">
        <v>107</v>
      </c>
      <c r="D124" s="26">
        <f t="shared" si="7"/>
        <v>1.7833333333333334</v>
      </c>
      <c r="E124" s="26">
        <v>15.5</v>
      </c>
      <c r="F124" s="26">
        <f t="shared" si="9"/>
        <v>-9.9999999999999645E-2</v>
      </c>
      <c r="G124" s="25">
        <f t="shared" si="12"/>
        <v>0.11454545454545453</v>
      </c>
      <c r="H124" s="24">
        <f t="shared" si="8"/>
        <v>966.59999999999991</v>
      </c>
      <c r="I124" s="25">
        <v>16.11</v>
      </c>
      <c r="J124" s="31">
        <f t="shared" si="10"/>
        <v>1790.04</v>
      </c>
      <c r="K124" s="24">
        <f t="shared" si="11"/>
        <v>1995.9545454545453</v>
      </c>
      <c r="L124" s="25">
        <f t="shared" si="13"/>
        <v>2.057769954899733</v>
      </c>
      <c r="M124" s="28">
        <v>0.55299999999999994</v>
      </c>
      <c r="N124" s="29">
        <v>26.1</v>
      </c>
      <c r="O124" s="9"/>
    </row>
    <row r="125" spans="2:15" ht="17">
      <c r="B125" s="27">
        <v>45953.879979513891</v>
      </c>
      <c r="C125" s="24">
        <v>108</v>
      </c>
      <c r="D125" s="26">
        <f t="shared" si="7"/>
        <v>1.8</v>
      </c>
      <c r="E125" s="26">
        <v>15.4</v>
      </c>
      <c r="F125" s="26">
        <f t="shared" si="9"/>
        <v>-9.9999999999999645E-2</v>
      </c>
      <c r="G125" s="25">
        <f t="shared" si="12"/>
        <v>0.11757575757575758</v>
      </c>
      <c r="H125" s="24">
        <f t="shared" si="8"/>
        <v>966.00000000000011</v>
      </c>
      <c r="I125" s="25">
        <v>16.100000000000001</v>
      </c>
      <c r="J125" s="31">
        <f t="shared" si="10"/>
        <v>1806.1399999999999</v>
      </c>
      <c r="K125" s="24">
        <f t="shared" si="11"/>
        <v>2048.7575757575755</v>
      </c>
      <c r="L125" s="25">
        <f t="shared" si="13"/>
        <v>2.114562769132994</v>
      </c>
      <c r="M125" s="28">
        <v>0.55200000000000005</v>
      </c>
      <c r="N125" s="29">
        <v>26.1</v>
      </c>
      <c r="O125" s="9"/>
    </row>
    <row r="126" spans="2:15" ht="17">
      <c r="B126" s="27">
        <v>45953.880674016204</v>
      </c>
      <c r="C126" s="24">
        <v>109</v>
      </c>
      <c r="D126" s="26">
        <f t="shared" si="7"/>
        <v>1.8166666666666667</v>
      </c>
      <c r="E126" s="26">
        <v>15.3</v>
      </c>
      <c r="F126" s="26">
        <f t="shared" si="9"/>
        <v>-9.9999999999999645E-2</v>
      </c>
      <c r="G126" s="25">
        <f t="shared" si="12"/>
        <v>0.11272727272727273</v>
      </c>
      <c r="H126" s="24">
        <f t="shared" si="8"/>
        <v>965.4</v>
      </c>
      <c r="I126" s="25">
        <v>16.09</v>
      </c>
      <c r="J126" s="31">
        <f t="shared" si="10"/>
        <v>1822.2299999999998</v>
      </c>
      <c r="K126" s="24">
        <f t="shared" si="11"/>
        <v>1964.2727272727275</v>
      </c>
      <c r="L126" s="25">
        <f t="shared" si="13"/>
        <v>2.0284948750157255</v>
      </c>
      <c r="M126" s="28">
        <v>0.55299999999999994</v>
      </c>
      <c r="N126" s="29">
        <v>26.1</v>
      </c>
      <c r="O126" s="9"/>
    </row>
    <row r="127" spans="2:15" ht="17">
      <c r="B127" s="27">
        <v>45953.881368518516</v>
      </c>
      <c r="C127" s="24">
        <v>110</v>
      </c>
      <c r="D127" s="26">
        <f t="shared" si="7"/>
        <v>1.8333333333333333</v>
      </c>
      <c r="E127" s="26">
        <v>15.1</v>
      </c>
      <c r="F127" s="26">
        <f t="shared" si="9"/>
        <v>-0.20000000000000107</v>
      </c>
      <c r="G127" s="25">
        <f t="shared" si="12"/>
        <v>0.11757575757575761</v>
      </c>
      <c r="H127" s="24">
        <f t="shared" si="8"/>
        <v>964.2</v>
      </c>
      <c r="I127" s="25">
        <v>16.07</v>
      </c>
      <c r="J127" s="31">
        <f t="shared" si="10"/>
        <v>1838.2999999999997</v>
      </c>
      <c r="K127" s="24">
        <f t="shared" si="11"/>
        <v>2048.7575757575764</v>
      </c>
      <c r="L127" s="25">
        <f t="shared" si="13"/>
        <v>2.1170537290569538</v>
      </c>
      <c r="M127" s="28">
        <v>0.55299999999999994</v>
      </c>
      <c r="N127" s="29">
        <v>26.1</v>
      </c>
      <c r="O127" s="9"/>
    </row>
    <row r="128" spans="2:15" ht="17">
      <c r="B128" s="27">
        <v>45953.882063020836</v>
      </c>
      <c r="C128" s="24">
        <v>111</v>
      </c>
      <c r="D128" s="26">
        <f t="shared" si="7"/>
        <v>1.85</v>
      </c>
      <c r="E128" s="26">
        <v>15</v>
      </c>
      <c r="F128" s="26">
        <f t="shared" si="9"/>
        <v>-9.9999999999999645E-2</v>
      </c>
      <c r="G128" s="25">
        <f t="shared" si="12"/>
        <v>0.12000000000000011</v>
      </c>
      <c r="H128" s="24">
        <f t="shared" si="8"/>
        <v>964.2</v>
      </c>
      <c r="I128" s="25">
        <v>16.07</v>
      </c>
      <c r="J128" s="31">
        <f t="shared" si="10"/>
        <v>1854.3699999999997</v>
      </c>
      <c r="K128" s="24">
        <f t="shared" si="11"/>
        <v>2091.0000000000018</v>
      </c>
      <c r="L128" s="25">
        <f t="shared" si="13"/>
        <v>2.1623130855618307</v>
      </c>
      <c r="M128" s="28">
        <v>0.55399999999999994</v>
      </c>
      <c r="N128" s="29">
        <v>25.9</v>
      </c>
      <c r="O128" s="9"/>
    </row>
    <row r="129" spans="2:15" ht="17">
      <c r="B129" s="27">
        <v>45953.882757523148</v>
      </c>
      <c r="C129" s="24">
        <v>112</v>
      </c>
      <c r="D129" s="26">
        <f t="shared" si="7"/>
        <v>1.8666666666666667</v>
      </c>
      <c r="E129" s="26">
        <v>14.9</v>
      </c>
      <c r="F129" s="26">
        <f t="shared" si="9"/>
        <v>-9.9999999999999645E-2</v>
      </c>
      <c r="G129" s="25">
        <f t="shared" si="12"/>
        <v>0.12000000000000002</v>
      </c>
      <c r="H129" s="24">
        <f t="shared" si="8"/>
        <v>964.2</v>
      </c>
      <c r="I129" s="25">
        <v>16.07</v>
      </c>
      <c r="J129" s="31">
        <f t="shared" si="10"/>
        <v>1870.4399999999996</v>
      </c>
      <c r="K129" s="24">
        <f t="shared" si="11"/>
        <v>2091.0000000000005</v>
      </c>
      <c r="L129" s="25">
        <f t="shared" si="13"/>
        <v>2.1637898919657275</v>
      </c>
      <c r="M129" s="28">
        <v>0.55299999999999994</v>
      </c>
      <c r="N129" s="29">
        <v>25.9</v>
      </c>
      <c r="O129" s="9"/>
    </row>
    <row r="130" spans="2:15" ht="17">
      <c r="B130" s="27">
        <v>45953.88345202546</v>
      </c>
      <c r="C130" s="24">
        <v>113</v>
      </c>
      <c r="D130" s="26">
        <f t="shared" si="7"/>
        <v>1.8833333333333333</v>
      </c>
      <c r="E130" s="26">
        <v>14.8</v>
      </c>
      <c r="F130" s="26">
        <f t="shared" si="9"/>
        <v>-9.9999999999999645E-2</v>
      </c>
      <c r="G130" s="25">
        <f t="shared" si="12"/>
        <v>0.12424242424242424</v>
      </c>
      <c r="H130" s="24">
        <f t="shared" si="8"/>
        <v>981.59999999999991</v>
      </c>
      <c r="I130" s="25">
        <v>16.36</v>
      </c>
      <c r="J130" s="31">
        <f t="shared" si="10"/>
        <v>1886.7999999999995</v>
      </c>
      <c r="K130" s="24">
        <f t="shared" si="11"/>
        <v>2164.9242424242425</v>
      </c>
      <c r="L130" s="25">
        <f t="shared" si="13"/>
        <v>2.2373702924952381</v>
      </c>
      <c r="M130" s="28">
        <v>0.55299999999999994</v>
      </c>
      <c r="N130" s="29">
        <v>25.9</v>
      </c>
      <c r="O130" s="9"/>
    </row>
    <row r="131" spans="2:15" ht="17">
      <c r="B131" s="27">
        <v>45953.88414652778</v>
      </c>
      <c r="C131" s="24">
        <v>114</v>
      </c>
      <c r="D131" s="26">
        <f t="shared" si="7"/>
        <v>1.9</v>
      </c>
      <c r="E131" s="26">
        <v>14.7</v>
      </c>
      <c r="F131" s="26">
        <f t="shared" si="9"/>
        <v>-0.10000000000000142</v>
      </c>
      <c r="G131" s="25">
        <f t="shared" si="12"/>
        <v>0.12060606060606065</v>
      </c>
      <c r="H131" s="24">
        <f t="shared" si="8"/>
        <v>982.8</v>
      </c>
      <c r="I131" s="25">
        <v>16.38</v>
      </c>
      <c r="J131" s="31">
        <f t="shared" si="10"/>
        <v>1903.1799999999996</v>
      </c>
      <c r="K131" s="24">
        <f t="shared" si="11"/>
        <v>2101.5606060606069</v>
      </c>
      <c r="L131" s="25">
        <f t="shared" si="13"/>
        <v>2.168658912823362</v>
      </c>
      <c r="M131" s="28">
        <v>0.55299999999999994</v>
      </c>
      <c r="N131" s="29">
        <v>25.9</v>
      </c>
      <c r="O131" s="9"/>
    </row>
    <row r="132" spans="2:15" ht="17">
      <c r="B132" s="27">
        <v>45953.884841030093</v>
      </c>
      <c r="C132" s="24">
        <v>115</v>
      </c>
      <c r="D132" s="26">
        <f t="shared" si="7"/>
        <v>1.9166666666666667</v>
      </c>
      <c r="E132" s="26">
        <v>14.5</v>
      </c>
      <c r="F132" s="26">
        <f t="shared" si="9"/>
        <v>-0.19999999999999929</v>
      </c>
      <c r="G132" s="25">
        <f t="shared" si="12"/>
        <v>0.12000000000000001</v>
      </c>
      <c r="H132" s="24">
        <f t="shared" si="8"/>
        <v>982.8</v>
      </c>
      <c r="I132" s="25">
        <v>16.38</v>
      </c>
      <c r="J132" s="31">
        <f t="shared" si="10"/>
        <v>1919.5599999999997</v>
      </c>
      <c r="K132" s="24">
        <f t="shared" si="11"/>
        <v>2091.0000000000005</v>
      </c>
      <c r="L132" s="25">
        <f t="shared" si="13"/>
        <v>2.1544263105835815</v>
      </c>
      <c r="M132" s="28">
        <v>0.55399999999999994</v>
      </c>
      <c r="N132" s="29">
        <v>25.9</v>
      </c>
      <c r="O132" s="9"/>
    </row>
    <row r="133" spans="2:15" ht="17">
      <c r="B133" s="27">
        <v>45953.885535532405</v>
      </c>
      <c r="C133" s="24">
        <v>116</v>
      </c>
      <c r="D133" s="26">
        <f t="shared" si="7"/>
        <v>1.9333333333333333</v>
      </c>
      <c r="E133" s="26">
        <v>14.4</v>
      </c>
      <c r="F133" s="26">
        <f t="shared" si="9"/>
        <v>-9.9999999999999645E-2</v>
      </c>
      <c r="G133" s="25">
        <f t="shared" si="12"/>
        <v>0.12242424242424244</v>
      </c>
      <c r="H133" s="24">
        <f t="shared" si="8"/>
        <v>981.59999999999991</v>
      </c>
      <c r="I133" s="25">
        <v>16.36</v>
      </c>
      <c r="J133" s="31">
        <f t="shared" si="10"/>
        <v>1935.9199999999996</v>
      </c>
      <c r="K133" s="24">
        <f t="shared" si="11"/>
        <v>2133.2424242424245</v>
      </c>
      <c r="L133" s="25">
        <f t="shared" si="13"/>
        <v>2.1948293353935679</v>
      </c>
      <c r="M133" s="28">
        <v>0.55399999999999994</v>
      </c>
      <c r="N133" s="29">
        <v>25.8</v>
      </c>
      <c r="O133" s="9"/>
    </row>
    <row r="134" spans="2:15" ht="17">
      <c r="B134" s="27">
        <v>45953.886230034725</v>
      </c>
      <c r="C134" s="24">
        <v>117</v>
      </c>
      <c r="D134" s="26">
        <f t="shared" si="7"/>
        <v>1.95</v>
      </c>
      <c r="E134" s="26">
        <v>14.3</v>
      </c>
      <c r="F134" s="26">
        <f t="shared" si="9"/>
        <v>-9.9999999999999645E-2</v>
      </c>
      <c r="G134" s="25">
        <f t="shared" si="12"/>
        <v>0.12242424242424242</v>
      </c>
      <c r="H134" s="24">
        <f t="shared" si="8"/>
        <v>981.59999999999991</v>
      </c>
      <c r="I134" s="25">
        <v>16.36</v>
      </c>
      <c r="J134" s="31">
        <f t="shared" si="10"/>
        <v>1952.2799999999995</v>
      </c>
      <c r="K134" s="24">
        <f t="shared" si="11"/>
        <v>2133.2424242424245</v>
      </c>
      <c r="L134" s="25">
        <f t="shared" si="13"/>
        <v>2.1914472635626479</v>
      </c>
      <c r="M134" s="28">
        <v>0.55299999999999994</v>
      </c>
      <c r="N134" s="29">
        <v>25.8</v>
      </c>
      <c r="O134" s="9"/>
    </row>
    <row r="135" spans="2:15" ht="17">
      <c r="B135" s="27">
        <v>45953.886924537037</v>
      </c>
      <c r="C135" s="24">
        <v>118</v>
      </c>
      <c r="D135" s="26">
        <f t="shared" si="7"/>
        <v>1.9666666666666666</v>
      </c>
      <c r="E135" s="26">
        <v>14.2</v>
      </c>
      <c r="F135" s="26">
        <f t="shared" si="9"/>
        <v>-0.10000000000000142</v>
      </c>
      <c r="G135" s="25">
        <f t="shared" si="12"/>
        <v>0.12000000000000002</v>
      </c>
      <c r="H135" s="24">
        <f t="shared" si="8"/>
        <v>964.2</v>
      </c>
      <c r="I135" s="25">
        <v>16.07</v>
      </c>
      <c r="J135" s="31">
        <f t="shared" si="10"/>
        <v>1968.3499999999995</v>
      </c>
      <c r="K135" s="24">
        <f t="shared" si="11"/>
        <v>2091.0000000000005</v>
      </c>
      <c r="L135" s="25">
        <f t="shared" si="13"/>
        <v>2.1484495407188211</v>
      </c>
      <c r="M135" s="28">
        <v>0.55200000000000005</v>
      </c>
      <c r="N135" s="29">
        <v>25.8</v>
      </c>
      <c r="O135" s="9"/>
    </row>
    <row r="136" spans="2:15" ht="17">
      <c r="B136" s="27">
        <v>45953.887619039349</v>
      </c>
      <c r="C136" s="24">
        <v>119</v>
      </c>
      <c r="D136" s="26">
        <f t="shared" si="7"/>
        <v>1.9833333333333334</v>
      </c>
      <c r="E136" s="26">
        <v>14.1</v>
      </c>
      <c r="F136" s="26">
        <f t="shared" si="9"/>
        <v>-9.9999999999999645E-2</v>
      </c>
      <c r="G136" s="25">
        <f t="shared" si="12"/>
        <v>0.11515151515151517</v>
      </c>
      <c r="H136" s="24">
        <f t="shared" si="8"/>
        <v>963.59999999999991</v>
      </c>
      <c r="I136" s="25">
        <v>16.059999999999999</v>
      </c>
      <c r="J136" s="31">
        <f t="shared" si="10"/>
        <v>1984.4099999999994</v>
      </c>
      <c r="K136" s="24">
        <f t="shared" si="11"/>
        <v>2006.515151515152</v>
      </c>
      <c r="L136" s="25">
        <f t="shared" si="13"/>
        <v>2.0620248607669991</v>
      </c>
      <c r="M136" s="28">
        <v>0.55200000000000005</v>
      </c>
      <c r="N136" s="29">
        <v>25.8</v>
      </c>
      <c r="O136" s="9"/>
    </row>
    <row r="137" spans="2:15" ht="17">
      <c r="B137" s="27">
        <v>45953.888313541669</v>
      </c>
      <c r="C137" s="24">
        <v>120</v>
      </c>
      <c r="D137" s="26">
        <f t="shared" si="7"/>
        <v>2</v>
      </c>
      <c r="E137" s="26">
        <v>13.9</v>
      </c>
      <c r="F137" s="26">
        <f t="shared" si="9"/>
        <v>-0.19999999999999929</v>
      </c>
      <c r="G137" s="25">
        <f t="shared" si="12"/>
        <v>0.12000000000000002</v>
      </c>
      <c r="H137" s="24">
        <f t="shared" si="8"/>
        <v>963</v>
      </c>
      <c r="I137" s="25">
        <v>16.05</v>
      </c>
      <c r="J137" s="31">
        <f t="shared" si="10"/>
        <v>2000.4599999999994</v>
      </c>
      <c r="K137" s="24">
        <f t="shared" si="11"/>
        <v>2091.0000000000005</v>
      </c>
      <c r="L137" s="25">
        <f t="shared" si="13"/>
        <v>2.1491119881598424</v>
      </c>
      <c r="M137" s="28">
        <v>0.55200000000000005</v>
      </c>
      <c r="N137" s="29">
        <v>25.8</v>
      </c>
      <c r="O137" s="9"/>
    </row>
    <row r="138" spans="2:15" ht="17">
      <c r="B138" s="27">
        <v>45953.889008043981</v>
      </c>
      <c r="C138" s="24">
        <v>121</v>
      </c>
      <c r="D138" s="26">
        <f t="shared" si="7"/>
        <v>2.0166666666666666</v>
      </c>
      <c r="E138" s="26">
        <v>13.8</v>
      </c>
      <c r="F138" s="26">
        <f t="shared" si="9"/>
        <v>-9.9999999999999645E-2</v>
      </c>
      <c r="G138" s="25">
        <f t="shared" si="12"/>
        <v>0.12242424242424242</v>
      </c>
      <c r="H138" s="24">
        <f t="shared" si="8"/>
        <v>962.4</v>
      </c>
      <c r="I138" s="25">
        <v>16.04</v>
      </c>
      <c r="J138" s="31">
        <f t="shared" si="10"/>
        <v>2016.4999999999993</v>
      </c>
      <c r="K138" s="24">
        <f t="shared" si="11"/>
        <v>2133.2424242424245</v>
      </c>
      <c r="L138" s="25">
        <f t="shared" si="13"/>
        <v>2.1929340901770438</v>
      </c>
      <c r="M138" s="28">
        <v>0.55200000000000005</v>
      </c>
      <c r="N138" s="29">
        <v>25.7</v>
      </c>
      <c r="O138" s="9"/>
    </row>
    <row r="139" spans="2:15" ht="17">
      <c r="B139" s="27">
        <v>45953.889702546294</v>
      </c>
      <c r="C139" s="24">
        <v>122</v>
      </c>
      <c r="D139" s="26">
        <f t="shared" si="7"/>
        <v>2.0333333333333332</v>
      </c>
      <c r="E139" s="26">
        <v>13.7</v>
      </c>
      <c r="F139" s="26">
        <f t="shared" si="9"/>
        <v>-0.10000000000000142</v>
      </c>
      <c r="G139" s="25">
        <f t="shared" si="12"/>
        <v>0.12242424242424244</v>
      </c>
      <c r="H139" s="24">
        <f t="shared" si="8"/>
        <v>962.4</v>
      </c>
      <c r="I139" s="25">
        <v>16.04</v>
      </c>
      <c r="J139" s="31">
        <f t="shared" si="10"/>
        <v>2032.5399999999993</v>
      </c>
      <c r="K139" s="24">
        <f t="shared" si="11"/>
        <v>2133.2424242424245</v>
      </c>
      <c r="L139" s="25">
        <f t="shared" si="13"/>
        <v>2.1933399385589398</v>
      </c>
      <c r="M139" s="28">
        <v>0.55200000000000005</v>
      </c>
      <c r="N139" s="29">
        <v>25.7</v>
      </c>
      <c r="O139" s="9"/>
    </row>
    <row r="140" spans="2:15" ht="17">
      <c r="B140" s="27">
        <v>45953.890397048614</v>
      </c>
      <c r="C140" s="24">
        <v>123</v>
      </c>
      <c r="D140" s="26">
        <f t="shared" si="7"/>
        <v>2.0499999999999998</v>
      </c>
      <c r="E140" s="26">
        <v>13.6</v>
      </c>
      <c r="F140" s="26">
        <f t="shared" si="9"/>
        <v>-9.9999999999999645E-2</v>
      </c>
      <c r="G140" s="25">
        <f t="shared" si="12"/>
        <v>0.12000000000000001</v>
      </c>
      <c r="H140" s="24">
        <f t="shared" si="8"/>
        <v>961.80000000000007</v>
      </c>
      <c r="I140" s="25">
        <v>16.03</v>
      </c>
      <c r="J140" s="31">
        <f t="shared" si="10"/>
        <v>2048.5699999999993</v>
      </c>
      <c r="K140" s="24">
        <f t="shared" si="11"/>
        <v>2091.0000000000005</v>
      </c>
      <c r="L140" s="25">
        <f t="shared" si="13"/>
        <v>2.1542931322247645</v>
      </c>
      <c r="M140" s="28">
        <v>0.55299999999999994</v>
      </c>
      <c r="N140" s="29">
        <v>25.7</v>
      </c>
      <c r="O140" s="9"/>
    </row>
    <row r="141" spans="2:15" ht="17">
      <c r="B141" s="27">
        <v>45953.891091550926</v>
      </c>
      <c r="C141" s="24">
        <v>124</v>
      </c>
      <c r="D141" s="26">
        <f t="shared" si="7"/>
        <v>2.0666666666666669</v>
      </c>
      <c r="E141" s="26">
        <v>13.5</v>
      </c>
      <c r="F141" s="26">
        <f t="shared" si="9"/>
        <v>-9.9999999999999645E-2</v>
      </c>
      <c r="G141" s="25">
        <f t="shared" si="12"/>
        <v>0.1151515151515152</v>
      </c>
      <c r="H141" s="24">
        <f t="shared" si="8"/>
        <v>963</v>
      </c>
      <c r="I141" s="25">
        <v>16.05</v>
      </c>
      <c r="J141" s="31">
        <f t="shared" si="10"/>
        <v>2064.6199999999994</v>
      </c>
      <c r="K141" s="24">
        <f t="shared" si="11"/>
        <v>2006.5151515151524</v>
      </c>
      <c r="L141" s="25">
        <f t="shared" si="13"/>
        <v>2.0714766595589205</v>
      </c>
      <c r="M141" s="28">
        <v>0.55299999999999994</v>
      </c>
      <c r="N141" s="29">
        <v>25.7</v>
      </c>
      <c r="O141" s="9"/>
    </row>
    <row r="142" spans="2:15" ht="17">
      <c r="B142" s="27">
        <v>45953.891786053238</v>
      </c>
      <c r="C142" s="24">
        <v>125</v>
      </c>
      <c r="D142" s="26">
        <f t="shared" si="7"/>
        <v>2.0833333333333335</v>
      </c>
      <c r="E142" s="26">
        <v>13.4</v>
      </c>
      <c r="F142" s="26">
        <f t="shared" si="9"/>
        <v>-9.9999999999999645E-2</v>
      </c>
      <c r="G142" s="25">
        <f t="shared" si="12"/>
        <v>0.11454545454545458</v>
      </c>
      <c r="H142" s="24">
        <f t="shared" si="8"/>
        <v>961.19999999999993</v>
      </c>
      <c r="I142" s="25">
        <v>16.02</v>
      </c>
      <c r="J142" s="31">
        <f t="shared" si="10"/>
        <v>2080.6399999999994</v>
      </c>
      <c r="K142" s="24">
        <f t="shared" si="11"/>
        <v>1995.9545454545462</v>
      </c>
      <c r="L142" s="25">
        <f t="shared" si="13"/>
        <v>2.0651793575185686</v>
      </c>
      <c r="M142" s="28">
        <v>0.55200000000000005</v>
      </c>
      <c r="N142" s="29">
        <v>25.7</v>
      </c>
      <c r="O142" s="9"/>
    </row>
    <row r="143" spans="2:15" ht="17">
      <c r="B143" s="27">
        <v>45953.892480555558</v>
      </c>
      <c r="C143" s="24">
        <v>126</v>
      </c>
      <c r="D143" s="26">
        <f t="shared" si="7"/>
        <v>2.1</v>
      </c>
      <c r="E143" s="26">
        <v>13.3</v>
      </c>
      <c r="F143" s="26">
        <f t="shared" si="9"/>
        <v>-9.9999999999999645E-2</v>
      </c>
      <c r="G143" s="25">
        <f t="shared" si="12"/>
        <v>0.11272727272727269</v>
      </c>
      <c r="H143" s="24">
        <f t="shared" si="8"/>
        <v>960.60000000000014</v>
      </c>
      <c r="I143" s="25">
        <v>16.010000000000002</v>
      </c>
      <c r="J143" s="31">
        <f t="shared" si="10"/>
        <v>2096.6499999999996</v>
      </c>
      <c r="K143" s="24">
        <f t="shared" si="11"/>
        <v>1964.2727272727268</v>
      </c>
      <c r="L143" s="25">
        <f t="shared" si="13"/>
        <v>2.0368244128587558</v>
      </c>
      <c r="M143" s="28">
        <v>0.55299999999999994</v>
      </c>
      <c r="N143" s="29">
        <v>25.6</v>
      </c>
      <c r="O143" s="9"/>
    </row>
    <row r="144" spans="2:15" ht="17">
      <c r="B144" s="27">
        <v>45953.89317505787</v>
      </c>
      <c r="C144" s="24">
        <v>127</v>
      </c>
      <c r="D144" s="26">
        <f t="shared" si="7"/>
        <v>2.1166666666666667</v>
      </c>
      <c r="E144" s="26">
        <v>13.1</v>
      </c>
      <c r="F144" s="26">
        <f t="shared" si="9"/>
        <v>-0.20000000000000107</v>
      </c>
      <c r="G144" s="25">
        <f t="shared" si="12"/>
        <v>0.1151515151515151</v>
      </c>
      <c r="H144" s="24">
        <f t="shared" si="8"/>
        <v>960</v>
      </c>
      <c r="I144" s="25">
        <v>16</v>
      </c>
      <c r="J144" s="31">
        <f t="shared" si="10"/>
        <v>2112.6499999999996</v>
      </c>
      <c r="K144" s="24">
        <f t="shared" si="11"/>
        <v>2006.5151515151506</v>
      </c>
      <c r="L144" s="25">
        <f t="shared" si="13"/>
        <v>2.0852976985670124</v>
      </c>
      <c r="M144" s="28">
        <v>0.55299999999999994</v>
      </c>
      <c r="N144" s="29">
        <v>25.6</v>
      </c>
      <c r="O144" s="9"/>
    </row>
    <row r="145" spans="2:15" ht="17">
      <c r="B145" s="27">
        <v>45953.893869560183</v>
      </c>
      <c r="C145" s="24">
        <v>128</v>
      </c>
      <c r="D145" s="26">
        <f t="shared" ref="D145:D208" si="14">C145/60</f>
        <v>2.1333333333333333</v>
      </c>
      <c r="E145" s="26">
        <v>13.1</v>
      </c>
      <c r="F145" s="26">
        <f t="shared" si="9"/>
        <v>0</v>
      </c>
      <c r="G145" s="25">
        <f t="shared" si="12"/>
        <v>0.10969696969696971</v>
      </c>
      <c r="H145" s="24">
        <f t="shared" ref="H145:H208" si="15">I145*60</f>
        <v>959.4</v>
      </c>
      <c r="I145" s="25">
        <v>15.99</v>
      </c>
      <c r="J145" s="31">
        <f t="shared" si="10"/>
        <v>2128.6399999999994</v>
      </c>
      <c r="K145" s="24">
        <f t="shared" si="11"/>
        <v>1911.469696969697</v>
      </c>
      <c r="L145" s="25">
        <f t="shared" si="13"/>
        <v>1.9875119023537515</v>
      </c>
      <c r="M145" s="28">
        <v>0.55200000000000005</v>
      </c>
      <c r="N145" s="29">
        <v>25.6</v>
      </c>
      <c r="O145" s="9"/>
    </row>
    <row r="146" spans="2:15" ht="17">
      <c r="B146" s="27">
        <v>45953.894564062502</v>
      </c>
      <c r="C146" s="24">
        <v>129</v>
      </c>
      <c r="D146" s="26">
        <f t="shared" si="14"/>
        <v>2.15</v>
      </c>
      <c r="E146" s="26">
        <v>12.9</v>
      </c>
      <c r="F146" s="26">
        <f t="shared" ref="F146:F209" si="16">E146-E145</f>
        <v>-0.19999999999999929</v>
      </c>
      <c r="G146" s="25">
        <f t="shared" si="12"/>
        <v>0.1084848484848485</v>
      </c>
      <c r="H146" s="24">
        <f t="shared" si="15"/>
        <v>960</v>
      </c>
      <c r="I146" s="25">
        <v>16</v>
      </c>
      <c r="J146" s="31">
        <f t="shared" ref="J146:J209" si="17">J145+I146</f>
        <v>2144.6399999999994</v>
      </c>
      <c r="K146" s="24">
        <f t="shared" si="11"/>
        <v>1890.348484848485</v>
      </c>
      <c r="L146" s="25">
        <f t="shared" si="13"/>
        <v>1.9662864682523922</v>
      </c>
      <c r="M146" s="28">
        <v>0.55200000000000005</v>
      </c>
      <c r="N146" s="29">
        <v>25.6</v>
      </c>
      <c r="O146" s="9"/>
    </row>
    <row r="147" spans="2:15" ht="17">
      <c r="B147" s="27">
        <v>45953.895258564815</v>
      </c>
      <c r="C147" s="24">
        <v>130</v>
      </c>
      <c r="D147" s="26">
        <f t="shared" si="14"/>
        <v>2.1666666666666665</v>
      </c>
      <c r="E147" s="26">
        <v>12.8</v>
      </c>
      <c r="F147" s="26">
        <f t="shared" si="16"/>
        <v>-9.9999999999999645E-2</v>
      </c>
      <c r="G147" s="25">
        <f t="shared" si="12"/>
        <v>0.11151515151515147</v>
      </c>
      <c r="H147" s="24">
        <f t="shared" si="15"/>
        <v>959.4</v>
      </c>
      <c r="I147" s="25">
        <v>15.99</v>
      </c>
      <c r="J147" s="31">
        <f t="shared" si="17"/>
        <v>2160.6299999999992</v>
      </c>
      <c r="K147" s="24">
        <f t="shared" si="11"/>
        <v>1943.1515151515146</v>
      </c>
      <c r="L147" s="25">
        <f t="shared" si="13"/>
        <v>2.0219678208065544</v>
      </c>
      <c r="M147" s="28">
        <v>0.55299999999999994</v>
      </c>
      <c r="N147" s="29">
        <v>25.6</v>
      </c>
      <c r="O147" s="9"/>
    </row>
    <row r="148" spans="2:15" ht="17">
      <c r="B148" s="27">
        <v>45953.895953067127</v>
      </c>
      <c r="C148" s="24">
        <v>131</v>
      </c>
      <c r="D148" s="26">
        <f t="shared" si="14"/>
        <v>2.1833333333333331</v>
      </c>
      <c r="E148" s="26">
        <v>12.7</v>
      </c>
      <c r="F148" s="26">
        <f t="shared" si="16"/>
        <v>-0.10000000000000142</v>
      </c>
      <c r="G148" s="25">
        <f t="shared" si="12"/>
        <v>0.11333333333333331</v>
      </c>
      <c r="H148" s="24">
        <f t="shared" si="15"/>
        <v>958.80000000000007</v>
      </c>
      <c r="I148" s="25">
        <v>15.98</v>
      </c>
      <c r="J148" s="31">
        <f t="shared" si="17"/>
        <v>2176.6099999999992</v>
      </c>
      <c r="K148" s="24">
        <f t="shared" si="11"/>
        <v>1974.833333333333</v>
      </c>
      <c r="L148" s="25">
        <f t="shared" si="13"/>
        <v>2.0557047585340635</v>
      </c>
      <c r="M148" s="28">
        <v>0.55299999999999994</v>
      </c>
      <c r="N148" s="29">
        <v>25.5</v>
      </c>
      <c r="O148" s="9"/>
    </row>
    <row r="149" spans="2:15" ht="17">
      <c r="B149" s="27">
        <v>45953.896647569447</v>
      </c>
      <c r="C149" s="24">
        <v>132</v>
      </c>
      <c r="D149" s="26">
        <f t="shared" si="14"/>
        <v>2.2000000000000002</v>
      </c>
      <c r="E149" s="26">
        <v>12.6</v>
      </c>
      <c r="F149" s="26">
        <f t="shared" si="16"/>
        <v>-9.9999999999999645E-2</v>
      </c>
      <c r="G149" s="25">
        <f t="shared" si="12"/>
        <v>0.11393939393939397</v>
      </c>
      <c r="H149" s="24">
        <f t="shared" si="15"/>
        <v>961.80000000000007</v>
      </c>
      <c r="I149" s="25">
        <v>16.03</v>
      </c>
      <c r="J149" s="31">
        <f t="shared" si="17"/>
        <v>2192.6399999999994</v>
      </c>
      <c r="K149" s="24">
        <f t="shared" si="11"/>
        <v>1985.3939393939399</v>
      </c>
      <c r="L149" s="25">
        <f t="shared" si="13"/>
        <v>2.0668269200436606</v>
      </c>
      <c r="M149" s="28">
        <v>0.55299999999999994</v>
      </c>
      <c r="N149" s="29">
        <v>25.5</v>
      </c>
      <c r="O149" s="9"/>
    </row>
    <row r="150" spans="2:15" ht="17">
      <c r="B150" s="27">
        <v>45953.897342071759</v>
      </c>
      <c r="C150" s="24">
        <v>133</v>
      </c>
      <c r="D150" s="26">
        <f t="shared" si="14"/>
        <v>2.2166666666666668</v>
      </c>
      <c r="E150" s="26">
        <v>12.5</v>
      </c>
      <c r="F150" s="26">
        <f t="shared" si="16"/>
        <v>-9.9999999999999645E-2</v>
      </c>
      <c r="G150" s="25">
        <f t="shared" si="12"/>
        <v>0.1133333333333334</v>
      </c>
      <c r="H150" s="24">
        <f t="shared" si="15"/>
        <v>976.80000000000007</v>
      </c>
      <c r="I150" s="25">
        <v>16.28</v>
      </c>
      <c r="J150" s="31">
        <f t="shared" si="17"/>
        <v>2208.9199999999996</v>
      </c>
      <c r="K150" s="24">
        <f t="shared" ref="K150:K213" si="18">G150*$C$6*4182/60</f>
        <v>1974.8333333333346</v>
      </c>
      <c r="L150" s="25">
        <f t="shared" si="13"/>
        <v>2.0526279319544072</v>
      </c>
      <c r="M150" s="28">
        <v>0.55399999999999994</v>
      </c>
      <c r="N150" s="29">
        <v>25.5</v>
      </c>
      <c r="O150" s="9"/>
    </row>
    <row r="151" spans="2:15" ht="17">
      <c r="B151" s="27">
        <v>45953.898036574072</v>
      </c>
      <c r="C151" s="24">
        <v>134</v>
      </c>
      <c r="D151" s="26">
        <f t="shared" si="14"/>
        <v>2.2333333333333334</v>
      </c>
      <c r="E151" s="26">
        <v>12.4</v>
      </c>
      <c r="F151" s="26">
        <f t="shared" si="16"/>
        <v>-9.9999999999999645E-2</v>
      </c>
      <c r="G151" s="25">
        <f t="shared" si="12"/>
        <v>0.11151515151515155</v>
      </c>
      <c r="H151" s="24">
        <f t="shared" si="15"/>
        <v>976.19999999999993</v>
      </c>
      <c r="I151" s="25">
        <v>16.27</v>
      </c>
      <c r="J151" s="31">
        <f t="shared" si="17"/>
        <v>2225.1899999999996</v>
      </c>
      <c r="K151" s="24">
        <f t="shared" si="18"/>
        <v>1943.1515151515159</v>
      </c>
      <c r="L151" s="25">
        <f t="shared" si="13"/>
        <v>2.016930845479143</v>
      </c>
      <c r="M151" s="28">
        <v>0.55299999999999994</v>
      </c>
      <c r="N151" s="29">
        <v>25.5</v>
      </c>
      <c r="O151" s="9"/>
    </row>
    <row r="152" spans="2:15" ht="17">
      <c r="B152" s="27">
        <v>45953.898731076391</v>
      </c>
      <c r="C152" s="24">
        <v>135</v>
      </c>
      <c r="D152" s="26">
        <f t="shared" si="14"/>
        <v>2.25</v>
      </c>
      <c r="E152" s="26">
        <v>12.3</v>
      </c>
      <c r="F152" s="26">
        <f t="shared" si="16"/>
        <v>-9.9999999999999645E-2</v>
      </c>
      <c r="G152" s="25">
        <f t="shared" si="12"/>
        <v>0.10848484848484848</v>
      </c>
      <c r="H152" s="24">
        <f t="shared" si="15"/>
        <v>975</v>
      </c>
      <c r="I152" s="25">
        <v>16.25</v>
      </c>
      <c r="J152" s="31">
        <f t="shared" si="17"/>
        <v>2241.4399999999996</v>
      </c>
      <c r="K152" s="24">
        <f t="shared" si="18"/>
        <v>1890.3484848484845</v>
      </c>
      <c r="L152" s="25">
        <f t="shared" si="13"/>
        <v>1.9593164229358258</v>
      </c>
      <c r="M152" s="28">
        <v>0.55399999999999994</v>
      </c>
      <c r="N152" s="29">
        <v>25.5</v>
      </c>
      <c r="O152" s="9"/>
    </row>
    <row r="153" spans="2:15" ht="17">
      <c r="B153" s="27">
        <v>45953.899425578704</v>
      </c>
      <c r="C153" s="24">
        <v>136</v>
      </c>
      <c r="D153" s="26">
        <f t="shared" si="14"/>
        <v>2.2666666666666666</v>
      </c>
      <c r="E153" s="26">
        <v>12.2</v>
      </c>
      <c r="F153" s="26">
        <f t="shared" si="16"/>
        <v>-0.10000000000000142</v>
      </c>
      <c r="G153" s="25">
        <f t="shared" si="12"/>
        <v>0.10424242424242422</v>
      </c>
      <c r="H153" s="24">
        <f t="shared" si="15"/>
        <v>975</v>
      </c>
      <c r="I153" s="25">
        <v>16.25</v>
      </c>
      <c r="J153" s="31">
        <f t="shared" si="17"/>
        <v>2257.6899999999996</v>
      </c>
      <c r="K153" s="24">
        <f t="shared" si="18"/>
        <v>1816.4242424242423</v>
      </c>
      <c r="L153" s="25">
        <f t="shared" si="13"/>
        <v>1.8798893053736567</v>
      </c>
      <c r="M153" s="28">
        <v>0.55399999999999994</v>
      </c>
      <c r="N153" s="29">
        <v>25.4</v>
      </c>
      <c r="O153" s="9"/>
    </row>
    <row r="154" spans="2:15" ht="17">
      <c r="B154" s="27">
        <v>45953.900120081016</v>
      </c>
      <c r="C154" s="24">
        <v>137</v>
      </c>
      <c r="D154" s="26">
        <f t="shared" si="14"/>
        <v>2.2833333333333332</v>
      </c>
      <c r="E154" s="26">
        <v>12.1</v>
      </c>
      <c r="F154" s="26">
        <f t="shared" si="16"/>
        <v>-9.9999999999999645E-2</v>
      </c>
      <c r="G154" s="25">
        <f t="shared" ref="G154:G217" si="19">ABS(SLOPE(E145:E154,_xlfn.SEQUENCE(10)))</f>
        <v>0.1054545454545455</v>
      </c>
      <c r="H154" s="24">
        <f t="shared" si="15"/>
        <v>972</v>
      </c>
      <c r="I154" s="25">
        <v>16.2</v>
      </c>
      <c r="J154" s="31">
        <f t="shared" si="17"/>
        <v>2273.8899999999994</v>
      </c>
      <c r="K154" s="24">
        <f t="shared" si="18"/>
        <v>1837.5454545454554</v>
      </c>
      <c r="L154" s="25">
        <f t="shared" ref="L154:L217" si="20">K154/AVERAGE(H145:H154)</f>
        <v>1.899389579245695</v>
      </c>
      <c r="M154" s="28">
        <v>0.55299999999999994</v>
      </c>
      <c r="N154" s="29">
        <v>25.4</v>
      </c>
      <c r="O154" s="9"/>
    </row>
    <row r="155" spans="2:15" ht="17">
      <c r="B155" s="27">
        <v>45953.900814583336</v>
      </c>
      <c r="C155" s="24">
        <v>138</v>
      </c>
      <c r="D155" s="26">
        <f t="shared" si="14"/>
        <v>2.2999999999999998</v>
      </c>
      <c r="E155" s="26">
        <v>11.9</v>
      </c>
      <c r="F155" s="26">
        <f t="shared" si="16"/>
        <v>-0.19999999999999929</v>
      </c>
      <c r="G155" s="25">
        <f t="shared" si="19"/>
        <v>0.1054545454545455</v>
      </c>
      <c r="H155" s="24">
        <f t="shared" si="15"/>
        <v>957</v>
      </c>
      <c r="I155" s="25">
        <v>15.95</v>
      </c>
      <c r="J155" s="31">
        <f t="shared" si="17"/>
        <v>2289.8399999999992</v>
      </c>
      <c r="K155" s="24">
        <f t="shared" si="18"/>
        <v>1837.5454545454554</v>
      </c>
      <c r="L155" s="25">
        <f t="shared" si="20"/>
        <v>1.8998608917963764</v>
      </c>
      <c r="M155" s="28">
        <v>0.55100000000000005</v>
      </c>
      <c r="N155" s="29">
        <v>25.4</v>
      </c>
      <c r="O155" s="9"/>
    </row>
    <row r="156" spans="2:15" ht="17">
      <c r="B156" s="27">
        <v>45953.901509085648</v>
      </c>
      <c r="C156" s="24">
        <v>139</v>
      </c>
      <c r="D156" s="26">
        <f t="shared" si="14"/>
        <v>2.3166666666666669</v>
      </c>
      <c r="E156" s="26">
        <v>11.8</v>
      </c>
      <c r="F156" s="26">
        <f t="shared" si="16"/>
        <v>-9.9999999999999645E-2</v>
      </c>
      <c r="G156" s="25">
        <f t="shared" si="19"/>
        <v>0.10969696969696967</v>
      </c>
      <c r="H156" s="24">
        <f t="shared" si="15"/>
        <v>957</v>
      </c>
      <c r="I156" s="25">
        <v>15.95</v>
      </c>
      <c r="J156" s="31">
        <f t="shared" si="17"/>
        <v>2305.7899999999991</v>
      </c>
      <c r="K156" s="24">
        <f t="shared" si="18"/>
        <v>1911.4696969696965</v>
      </c>
      <c r="L156" s="25">
        <f t="shared" si="20"/>
        <v>1.9769052611125211</v>
      </c>
      <c r="M156" s="28">
        <v>0.55200000000000005</v>
      </c>
      <c r="N156" s="29">
        <v>25.4</v>
      </c>
      <c r="O156" s="9"/>
    </row>
    <row r="157" spans="2:15" ht="17">
      <c r="B157" s="27">
        <v>45953.902203587961</v>
      </c>
      <c r="C157" s="24">
        <v>140</v>
      </c>
      <c r="D157" s="26">
        <f t="shared" si="14"/>
        <v>2.3333333333333335</v>
      </c>
      <c r="E157" s="26">
        <v>11.7</v>
      </c>
      <c r="F157" s="26">
        <f t="shared" si="16"/>
        <v>-0.10000000000000142</v>
      </c>
      <c r="G157" s="25">
        <f t="shared" si="19"/>
        <v>0.11272727272727269</v>
      </c>
      <c r="H157" s="24">
        <f t="shared" si="15"/>
        <v>956.4</v>
      </c>
      <c r="I157" s="25">
        <v>15.94</v>
      </c>
      <c r="J157" s="31">
        <f t="shared" si="17"/>
        <v>2321.7299999999991</v>
      </c>
      <c r="K157" s="24">
        <f t="shared" si="18"/>
        <v>1964.2727272727268</v>
      </c>
      <c r="L157" s="25">
        <f t="shared" si="20"/>
        <v>2.0321464176212776</v>
      </c>
      <c r="M157" s="28">
        <v>0.55200000000000005</v>
      </c>
      <c r="N157" s="29">
        <v>25.4</v>
      </c>
      <c r="O157" s="9"/>
    </row>
    <row r="158" spans="2:15" ht="17">
      <c r="B158" s="27">
        <v>45953.90289809028</v>
      </c>
      <c r="C158" s="24">
        <v>141</v>
      </c>
      <c r="D158" s="26">
        <f t="shared" si="14"/>
        <v>2.35</v>
      </c>
      <c r="E158" s="26">
        <v>11.6</v>
      </c>
      <c r="F158" s="26">
        <f t="shared" si="16"/>
        <v>-9.9999999999999645E-2</v>
      </c>
      <c r="G158" s="25">
        <f t="shared" si="19"/>
        <v>0.11454545454545458</v>
      </c>
      <c r="H158" s="24">
        <f t="shared" si="15"/>
        <v>955.8</v>
      </c>
      <c r="I158" s="25">
        <v>15.93</v>
      </c>
      <c r="J158" s="31">
        <f t="shared" si="17"/>
        <v>2337.6599999999989</v>
      </c>
      <c r="K158" s="24">
        <f t="shared" si="18"/>
        <v>1995.9545454545462</v>
      </c>
      <c r="L158" s="25">
        <f t="shared" si="20"/>
        <v>2.0655640540769391</v>
      </c>
      <c r="M158" s="28">
        <v>0.55299999999999994</v>
      </c>
      <c r="N158" s="29">
        <v>25.3</v>
      </c>
      <c r="O158" s="9"/>
    </row>
    <row r="159" spans="2:15" ht="17">
      <c r="B159" s="27">
        <v>45953.903592592593</v>
      </c>
      <c r="C159" s="24">
        <v>142</v>
      </c>
      <c r="D159" s="26">
        <f t="shared" si="14"/>
        <v>2.3666666666666667</v>
      </c>
      <c r="E159" s="26">
        <v>11.5</v>
      </c>
      <c r="F159" s="26">
        <f t="shared" si="16"/>
        <v>-9.9999999999999645E-2</v>
      </c>
      <c r="G159" s="25">
        <f t="shared" si="19"/>
        <v>0.1151515151515152</v>
      </c>
      <c r="H159" s="24">
        <f t="shared" si="15"/>
        <v>954.6</v>
      </c>
      <c r="I159" s="25">
        <v>15.91</v>
      </c>
      <c r="J159" s="31">
        <f t="shared" si="17"/>
        <v>2353.5699999999988</v>
      </c>
      <c r="K159" s="24">
        <f t="shared" si="18"/>
        <v>2006.5151515151524</v>
      </c>
      <c r="L159" s="25">
        <f t="shared" si="20"/>
        <v>2.0780413342396824</v>
      </c>
      <c r="M159" s="28">
        <v>0.55299999999999994</v>
      </c>
      <c r="N159" s="29">
        <v>25.3</v>
      </c>
      <c r="O159" s="9"/>
    </row>
    <row r="160" spans="2:15" ht="17">
      <c r="B160" s="27">
        <v>45953.904287094905</v>
      </c>
      <c r="C160" s="24">
        <v>143</v>
      </c>
      <c r="D160" s="26">
        <f t="shared" si="14"/>
        <v>2.3833333333333333</v>
      </c>
      <c r="E160" s="26">
        <v>11.4</v>
      </c>
      <c r="F160" s="26">
        <f t="shared" si="16"/>
        <v>-9.9999999999999645E-2</v>
      </c>
      <c r="G160" s="25">
        <f t="shared" si="19"/>
        <v>0.11454545454545458</v>
      </c>
      <c r="H160" s="24">
        <f t="shared" si="15"/>
        <v>954.6</v>
      </c>
      <c r="I160" s="25">
        <v>15.91</v>
      </c>
      <c r="J160" s="31">
        <f t="shared" si="17"/>
        <v>2369.4799999999987</v>
      </c>
      <c r="K160" s="24">
        <f t="shared" si="18"/>
        <v>1995.9545454545462</v>
      </c>
      <c r="L160" s="25">
        <f t="shared" si="20"/>
        <v>2.0718677809484993</v>
      </c>
      <c r="M160" s="28">
        <v>0.55299999999999994</v>
      </c>
      <c r="N160" s="29">
        <v>25.3</v>
      </c>
      <c r="O160" s="9"/>
    </row>
    <row r="161" spans="2:15" ht="17">
      <c r="B161" s="27">
        <v>45953.904981597225</v>
      </c>
      <c r="C161" s="24">
        <v>144</v>
      </c>
      <c r="D161" s="26">
        <f t="shared" si="14"/>
        <v>2.4</v>
      </c>
      <c r="E161" s="26">
        <v>11.3</v>
      </c>
      <c r="F161" s="26">
        <f t="shared" si="16"/>
        <v>-9.9999999999999645E-2</v>
      </c>
      <c r="G161" s="25">
        <f t="shared" si="19"/>
        <v>0.11272727272727269</v>
      </c>
      <c r="H161" s="24">
        <f t="shared" si="15"/>
        <v>954.6</v>
      </c>
      <c r="I161" s="25">
        <v>15.91</v>
      </c>
      <c r="J161" s="31">
        <f t="shared" si="17"/>
        <v>2385.3899999999985</v>
      </c>
      <c r="K161" s="24">
        <f t="shared" si="18"/>
        <v>1964.2727272727268</v>
      </c>
      <c r="L161" s="25">
        <f t="shared" si="20"/>
        <v>2.0435629705292619</v>
      </c>
      <c r="M161" s="28">
        <v>0.55299999999999994</v>
      </c>
      <c r="N161" s="29">
        <v>25.3</v>
      </c>
      <c r="O161" s="9"/>
    </row>
    <row r="162" spans="2:15" ht="17">
      <c r="B162" s="27">
        <v>45953.905676099537</v>
      </c>
      <c r="C162" s="24">
        <v>145</v>
      </c>
      <c r="D162" s="26">
        <f t="shared" si="14"/>
        <v>2.4166666666666665</v>
      </c>
      <c r="E162" s="26">
        <v>11.2</v>
      </c>
      <c r="F162" s="26">
        <f t="shared" si="16"/>
        <v>-0.10000000000000142</v>
      </c>
      <c r="G162" s="25">
        <f t="shared" si="19"/>
        <v>0.10969696969696967</v>
      </c>
      <c r="H162" s="24">
        <f t="shared" si="15"/>
        <v>954.6</v>
      </c>
      <c r="I162" s="25">
        <v>15.91</v>
      </c>
      <c r="J162" s="31">
        <f t="shared" si="17"/>
        <v>2401.2999999999984</v>
      </c>
      <c r="K162" s="24">
        <f t="shared" si="18"/>
        <v>1911.4696969696965</v>
      </c>
      <c r="L162" s="25">
        <f t="shared" si="20"/>
        <v>1.9928580184429046</v>
      </c>
      <c r="M162" s="28">
        <v>0.55299999999999994</v>
      </c>
      <c r="N162" s="29">
        <v>25.3</v>
      </c>
      <c r="O162" s="9"/>
    </row>
    <row r="163" spans="2:15" ht="17">
      <c r="B163" s="27">
        <v>45953.90637060185</v>
      </c>
      <c r="C163" s="24">
        <v>146</v>
      </c>
      <c r="D163" s="26">
        <f t="shared" si="14"/>
        <v>2.4333333333333331</v>
      </c>
      <c r="E163" s="26">
        <v>11.1</v>
      </c>
      <c r="F163" s="26">
        <f t="shared" si="16"/>
        <v>-9.9999999999999645E-2</v>
      </c>
      <c r="G163" s="25">
        <f t="shared" si="19"/>
        <v>0.1054545454545455</v>
      </c>
      <c r="H163" s="24">
        <f t="shared" si="15"/>
        <v>951.59999999999991</v>
      </c>
      <c r="I163" s="25">
        <v>15.86</v>
      </c>
      <c r="J163" s="31">
        <f t="shared" si="17"/>
        <v>2417.1599999999985</v>
      </c>
      <c r="K163" s="24">
        <f t="shared" si="18"/>
        <v>1837.5454545454554</v>
      </c>
      <c r="L163" s="25">
        <f t="shared" si="20"/>
        <v>1.9204714100305755</v>
      </c>
      <c r="M163" s="28">
        <v>0.55399999999999994</v>
      </c>
      <c r="N163" s="29">
        <v>25.2</v>
      </c>
      <c r="O163" s="9"/>
    </row>
    <row r="164" spans="2:15" ht="17">
      <c r="B164" s="27">
        <v>45953.907065104169</v>
      </c>
      <c r="C164" s="24">
        <v>147</v>
      </c>
      <c r="D164" s="26">
        <f t="shared" si="14"/>
        <v>2.4500000000000002</v>
      </c>
      <c r="E164" s="26">
        <v>11</v>
      </c>
      <c r="F164" s="26">
        <f t="shared" si="16"/>
        <v>-9.9999999999999645E-2</v>
      </c>
      <c r="G164" s="25">
        <f t="shared" si="19"/>
        <v>0.10000000000000005</v>
      </c>
      <c r="H164" s="24">
        <f t="shared" si="15"/>
        <v>952.80000000000007</v>
      </c>
      <c r="I164" s="25">
        <v>15.88</v>
      </c>
      <c r="J164" s="31">
        <f t="shared" si="17"/>
        <v>2433.0399999999986</v>
      </c>
      <c r="K164" s="24">
        <f t="shared" si="18"/>
        <v>1742.5000000000007</v>
      </c>
      <c r="L164" s="25">
        <f t="shared" si="20"/>
        <v>1.8247984082102846</v>
      </c>
      <c r="M164" s="28">
        <v>0.55500000000000005</v>
      </c>
      <c r="N164" s="29">
        <v>25.2</v>
      </c>
      <c r="O164" s="9"/>
    </row>
    <row r="165" spans="2:15" ht="17">
      <c r="B165" s="27">
        <v>45953.907759606482</v>
      </c>
      <c r="C165" s="24">
        <v>148</v>
      </c>
      <c r="D165" s="26">
        <f t="shared" si="14"/>
        <v>2.4666666666666668</v>
      </c>
      <c r="E165" s="26">
        <v>10.8</v>
      </c>
      <c r="F165" s="26">
        <f t="shared" si="16"/>
        <v>-0.19999999999999929</v>
      </c>
      <c r="G165" s="25">
        <f t="shared" si="19"/>
        <v>0.10545454545454544</v>
      </c>
      <c r="H165" s="24">
        <f t="shared" si="15"/>
        <v>951.59999999999991</v>
      </c>
      <c r="I165" s="25">
        <v>15.86</v>
      </c>
      <c r="J165" s="31">
        <f t="shared" si="17"/>
        <v>2448.8999999999987</v>
      </c>
      <c r="K165" s="24">
        <f t="shared" si="18"/>
        <v>1837.5454545454543</v>
      </c>
      <c r="L165" s="25">
        <f t="shared" si="20"/>
        <v>1.9254217009780945</v>
      </c>
      <c r="M165" s="28">
        <v>0.55700000000000005</v>
      </c>
      <c r="N165" s="29">
        <v>25.2</v>
      </c>
      <c r="O165" s="9"/>
    </row>
    <row r="166" spans="2:15" ht="17">
      <c r="B166" s="27">
        <v>45953.908454108794</v>
      </c>
      <c r="C166" s="24">
        <v>149</v>
      </c>
      <c r="D166" s="26">
        <f t="shared" si="14"/>
        <v>2.4833333333333334</v>
      </c>
      <c r="E166" s="26">
        <v>10.7</v>
      </c>
      <c r="F166" s="26">
        <f t="shared" si="16"/>
        <v>-0.10000000000000142</v>
      </c>
      <c r="G166" s="25">
        <f t="shared" si="19"/>
        <v>0.10969696969696967</v>
      </c>
      <c r="H166" s="24">
        <f t="shared" si="15"/>
        <v>950.4</v>
      </c>
      <c r="I166" s="25">
        <v>15.84</v>
      </c>
      <c r="J166" s="31">
        <f t="shared" si="17"/>
        <v>2464.7399999999989</v>
      </c>
      <c r="K166" s="24">
        <f t="shared" si="18"/>
        <v>1911.4696969696965</v>
      </c>
      <c r="L166" s="25">
        <f t="shared" si="20"/>
        <v>2.0042672716469503</v>
      </c>
      <c r="M166" s="28">
        <v>0.55899999999999994</v>
      </c>
      <c r="N166" s="29">
        <v>25.2</v>
      </c>
      <c r="O166" s="9"/>
    </row>
    <row r="167" spans="2:15" ht="17">
      <c r="B167" s="27">
        <v>45953.909148611114</v>
      </c>
      <c r="C167" s="24">
        <v>150</v>
      </c>
      <c r="D167" s="26">
        <f t="shared" si="14"/>
        <v>2.5</v>
      </c>
      <c r="E167" s="26">
        <v>10.6</v>
      </c>
      <c r="F167" s="26">
        <f t="shared" si="16"/>
        <v>-9.9999999999999645E-2</v>
      </c>
      <c r="G167" s="25">
        <f t="shared" si="19"/>
        <v>0.11272727272727276</v>
      </c>
      <c r="H167" s="24">
        <f t="shared" si="15"/>
        <v>950.4</v>
      </c>
      <c r="I167" s="25">
        <v>15.84</v>
      </c>
      <c r="J167" s="31">
        <f t="shared" si="17"/>
        <v>2480.579999999999</v>
      </c>
      <c r="K167" s="24">
        <f t="shared" si="18"/>
        <v>1964.2727272727279</v>
      </c>
      <c r="L167" s="25">
        <f t="shared" si="20"/>
        <v>2.0609303612136483</v>
      </c>
      <c r="M167" s="28">
        <v>0.56100000000000005</v>
      </c>
      <c r="N167" s="29">
        <v>25.2</v>
      </c>
      <c r="O167" s="9"/>
    </row>
    <row r="168" spans="2:15" ht="17">
      <c r="B168" s="27">
        <v>45953.909843113426</v>
      </c>
      <c r="C168" s="24">
        <v>151</v>
      </c>
      <c r="D168" s="26">
        <f t="shared" si="14"/>
        <v>2.5166666666666666</v>
      </c>
      <c r="E168" s="26">
        <v>10.5</v>
      </c>
      <c r="F168" s="26">
        <f t="shared" si="16"/>
        <v>-9.9999999999999645E-2</v>
      </c>
      <c r="G168" s="25">
        <f t="shared" si="19"/>
        <v>0.11454545454545458</v>
      </c>
      <c r="H168" s="24">
        <f t="shared" si="15"/>
        <v>951</v>
      </c>
      <c r="I168" s="25">
        <v>15.85</v>
      </c>
      <c r="J168" s="31">
        <f t="shared" si="17"/>
        <v>2496.4299999999989</v>
      </c>
      <c r="K168" s="24">
        <f t="shared" si="18"/>
        <v>1995.9545454545462</v>
      </c>
      <c r="L168" s="25">
        <f t="shared" si="20"/>
        <v>2.095226370908176</v>
      </c>
      <c r="M168" s="28">
        <v>0.56299999999999994</v>
      </c>
      <c r="N168" s="29">
        <v>25.2</v>
      </c>
      <c r="O168" s="9"/>
    </row>
    <row r="169" spans="2:15" ht="17">
      <c r="B169" s="27">
        <v>45953.910537615739</v>
      </c>
      <c r="C169" s="24">
        <v>152</v>
      </c>
      <c r="D169" s="26">
        <f t="shared" si="14"/>
        <v>2.5333333333333332</v>
      </c>
      <c r="E169" s="26">
        <v>10.5</v>
      </c>
      <c r="F169" s="26">
        <f t="shared" si="16"/>
        <v>0</v>
      </c>
      <c r="G169" s="25">
        <f t="shared" si="19"/>
        <v>0.10969696969696975</v>
      </c>
      <c r="H169" s="24">
        <f t="shared" si="15"/>
        <v>958.2</v>
      </c>
      <c r="I169" s="25">
        <v>15.97</v>
      </c>
      <c r="J169" s="31">
        <f t="shared" si="17"/>
        <v>2512.3999999999987</v>
      </c>
      <c r="K169" s="24">
        <f t="shared" si="18"/>
        <v>1911.4696969696977</v>
      </c>
      <c r="L169" s="25">
        <f t="shared" si="20"/>
        <v>2.0057815452262355</v>
      </c>
      <c r="M169" s="28">
        <v>0.56600000000000006</v>
      </c>
      <c r="N169" s="29">
        <v>25.2</v>
      </c>
      <c r="O169" s="9"/>
    </row>
    <row r="170" spans="2:15" ht="17">
      <c r="B170" s="27">
        <v>45953.911232118058</v>
      </c>
      <c r="C170" s="24">
        <v>153</v>
      </c>
      <c r="D170" s="26">
        <f t="shared" si="14"/>
        <v>2.5499999999999998</v>
      </c>
      <c r="E170" s="26">
        <v>10.3</v>
      </c>
      <c r="F170" s="26">
        <f t="shared" si="16"/>
        <v>-0.19999999999999929</v>
      </c>
      <c r="G170" s="25">
        <f t="shared" si="19"/>
        <v>0.11030303030303028</v>
      </c>
      <c r="H170" s="24">
        <f t="shared" si="15"/>
        <v>951.59999999999991</v>
      </c>
      <c r="I170" s="25">
        <v>15.86</v>
      </c>
      <c r="J170" s="31">
        <f t="shared" si="17"/>
        <v>2528.2599999999989</v>
      </c>
      <c r="K170" s="24">
        <f t="shared" si="18"/>
        <v>1922.0303030303028</v>
      </c>
      <c r="L170" s="25">
        <f t="shared" si="20"/>
        <v>2.0174983237081734</v>
      </c>
      <c r="M170" s="28">
        <v>0.56799999999999995</v>
      </c>
      <c r="N170" s="29">
        <v>25.2</v>
      </c>
      <c r="O170" s="9"/>
    </row>
    <row r="171" spans="2:15" ht="17">
      <c r="B171" s="27">
        <v>45953.911926620371</v>
      </c>
      <c r="C171" s="24">
        <v>154</v>
      </c>
      <c r="D171" s="26">
        <f t="shared" si="14"/>
        <v>2.5666666666666669</v>
      </c>
      <c r="E171" s="26">
        <v>10.3</v>
      </c>
      <c r="F171" s="26">
        <f t="shared" si="16"/>
        <v>0</v>
      </c>
      <c r="G171" s="25">
        <f t="shared" si="19"/>
        <v>0.10424242424242414</v>
      </c>
      <c r="H171" s="24">
        <f t="shared" si="15"/>
        <v>958.2</v>
      </c>
      <c r="I171" s="25">
        <v>15.97</v>
      </c>
      <c r="J171" s="31">
        <f t="shared" si="17"/>
        <v>2544.2299999999987</v>
      </c>
      <c r="K171" s="24">
        <f t="shared" si="18"/>
        <v>1816.4242424242404</v>
      </c>
      <c r="L171" s="25">
        <f t="shared" si="20"/>
        <v>1.9059265533705201</v>
      </c>
      <c r="M171" s="28">
        <v>0.57200000000000006</v>
      </c>
      <c r="N171" s="29">
        <v>25.2</v>
      </c>
      <c r="O171" s="9"/>
    </row>
    <row r="172" spans="2:15" ht="17">
      <c r="B172" s="27">
        <v>45953.912621122683</v>
      </c>
      <c r="C172" s="24">
        <v>155</v>
      </c>
      <c r="D172" s="26">
        <f t="shared" si="14"/>
        <v>2.5833333333333335</v>
      </c>
      <c r="E172" s="26">
        <v>10.199999999999999</v>
      </c>
      <c r="F172" s="26">
        <f t="shared" si="16"/>
        <v>-0.10000000000000142</v>
      </c>
      <c r="G172" s="25">
        <f t="shared" si="19"/>
        <v>9.8181818181818162E-2</v>
      </c>
      <c r="H172" s="24">
        <f t="shared" si="15"/>
        <v>959.4</v>
      </c>
      <c r="I172" s="25">
        <v>15.99</v>
      </c>
      <c r="J172" s="31">
        <f t="shared" si="17"/>
        <v>2560.2199999999984</v>
      </c>
      <c r="K172" s="24">
        <f t="shared" si="18"/>
        <v>1710.8181818181813</v>
      </c>
      <c r="L172" s="25">
        <f t="shared" si="20"/>
        <v>1.7942132119076486</v>
      </c>
      <c r="M172" s="28">
        <v>0.57299999999999995</v>
      </c>
      <c r="N172" s="29">
        <v>25.2</v>
      </c>
      <c r="O172" s="9"/>
    </row>
    <row r="173" spans="2:15" ht="17">
      <c r="B173" s="27">
        <v>45953.913315625003</v>
      </c>
      <c r="C173" s="24">
        <v>156</v>
      </c>
      <c r="D173" s="26">
        <f t="shared" si="14"/>
        <v>2.6</v>
      </c>
      <c r="E173" s="26">
        <v>10</v>
      </c>
      <c r="F173" s="26">
        <f t="shared" si="16"/>
        <v>-0.19999999999999929</v>
      </c>
      <c r="G173" s="25">
        <f t="shared" si="19"/>
        <v>9.757575757575758E-2</v>
      </c>
      <c r="H173" s="24">
        <f t="shared" si="15"/>
        <v>958.80000000000007</v>
      </c>
      <c r="I173" s="25">
        <v>15.98</v>
      </c>
      <c r="J173" s="31">
        <f t="shared" si="17"/>
        <v>2576.1999999999985</v>
      </c>
      <c r="K173" s="24">
        <f t="shared" si="18"/>
        <v>1700.2575757575758</v>
      </c>
      <c r="L173" s="25">
        <f t="shared" si="20"/>
        <v>1.7817923957888746</v>
      </c>
      <c r="M173" s="28">
        <v>0.57499999999999996</v>
      </c>
      <c r="N173" s="29">
        <v>25.1</v>
      </c>
      <c r="O173" s="9"/>
    </row>
    <row r="174" spans="2:15" ht="17">
      <c r="B174" s="27">
        <v>45953.914010127315</v>
      </c>
      <c r="C174" s="24">
        <v>157</v>
      </c>
      <c r="D174" s="26">
        <f t="shared" si="14"/>
        <v>2.6166666666666667</v>
      </c>
      <c r="E174" s="26">
        <v>9.9</v>
      </c>
      <c r="F174" s="26">
        <f t="shared" si="16"/>
        <v>-9.9999999999999645E-2</v>
      </c>
      <c r="G174" s="25">
        <f t="shared" si="19"/>
        <v>9.5757575757575736E-2</v>
      </c>
      <c r="H174" s="24">
        <f t="shared" si="15"/>
        <v>950.4</v>
      </c>
      <c r="I174" s="25">
        <v>15.84</v>
      </c>
      <c r="J174" s="31">
        <f t="shared" si="17"/>
        <v>2592.0399999999986</v>
      </c>
      <c r="K174" s="24">
        <f t="shared" si="18"/>
        <v>1668.5757575757571</v>
      </c>
      <c r="L174" s="25">
        <f t="shared" si="20"/>
        <v>1.7490311924274182</v>
      </c>
      <c r="M174" s="28">
        <v>0.57700000000000007</v>
      </c>
      <c r="N174" s="29">
        <v>25.1</v>
      </c>
      <c r="O174" s="9"/>
    </row>
    <row r="175" spans="2:15" ht="17">
      <c r="B175" s="27">
        <v>45953.914704629628</v>
      </c>
      <c r="C175" s="24">
        <v>158</v>
      </c>
      <c r="D175" s="26">
        <f t="shared" si="14"/>
        <v>2.6333333333333333</v>
      </c>
      <c r="E175" s="26">
        <v>9.8000000000000007</v>
      </c>
      <c r="F175" s="26">
        <f t="shared" si="16"/>
        <v>-9.9999999999999645E-2</v>
      </c>
      <c r="G175" s="25">
        <f t="shared" si="19"/>
        <v>9.9393939393939298E-2</v>
      </c>
      <c r="H175" s="24">
        <f t="shared" si="15"/>
        <v>943.80000000000007</v>
      </c>
      <c r="I175" s="25">
        <v>15.73</v>
      </c>
      <c r="J175" s="31">
        <f t="shared" si="17"/>
        <v>2607.7699999999986</v>
      </c>
      <c r="K175" s="24">
        <f t="shared" si="18"/>
        <v>1731.9393939393922</v>
      </c>
      <c r="L175" s="25">
        <f t="shared" si="20"/>
        <v>1.8169356433345842</v>
      </c>
      <c r="M175" s="28">
        <v>0.57899999999999996</v>
      </c>
      <c r="N175" s="29">
        <v>25.1</v>
      </c>
      <c r="O175" s="9"/>
    </row>
    <row r="176" spans="2:15" ht="17">
      <c r="B176" s="27">
        <v>45953.915399131947</v>
      </c>
      <c r="C176" s="24">
        <v>159</v>
      </c>
      <c r="D176" s="26">
        <f t="shared" si="14"/>
        <v>2.65</v>
      </c>
      <c r="E176" s="26">
        <v>9.6999999999999993</v>
      </c>
      <c r="F176" s="26">
        <f t="shared" si="16"/>
        <v>-0.10000000000000142</v>
      </c>
      <c r="G176" s="25">
        <f t="shared" si="19"/>
        <v>0.10303030303030303</v>
      </c>
      <c r="H176" s="24">
        <f t="shared" si="15"/>
        <v>944.4</v>
      </c>
      <c r="I176" s="25">
        <v>15.74</v>
      </c>
      <c r="J176" s="31">
        <f t="shared" si="17"/>
        <v>2623.5099999999984</v>
      </c>
      <c r="K176" s="24">
        <f t="shared" si="18"/>
        <v>1795.3030303030305</v>
      </c>
      <c r="L176" s="25">
        <f t="shared" si="20"/>
        <v>1.8845951484359249</v>
      </c>
      <c r="M176" s="28">
        <v>0.58099999999999996</v>
      </c>
      <c r="N176" s="29">
        <v>25.1</v>
      </c>
      <c r="O176" s="9"/>
    </row>
    <row r="177" spans="2:15" ht="17">
      <c r="B177" s="27">
        <v>45953.91609363426</v>
      </c>
      <c r="C177" s="24">
        <v>160</v>
      </c>
      <c r="D177" s="26">
        <f t="shared" si="14"/>
        <v>2.6666666666666665</v>
      </c>
      <c r="E177" s="26">
        <v>9.6</v>
      </c>
      <c r="F177" s="26">
        <f t="shared" si="16"/>
        <v>-9.9999999999999645E-2</v>
      </c>
      <c r="G177" s="25">
        <f t="shared" si="19"/>
        <v>0.10666666666666672</v>
      </c>
      <c r="H177" s="24">
        <f t="shared" si="15"/>
        <v>945</v>
      </c>
      <c r="I177" s="25">
        <v>15.75</v>
      </c>
      <c r="J177" s="31">
        <f t="shared" si="17"/>
        <v>2639.2599999999984</v>
      </c>
      <c r="K177" s="24">
        <f t="shared" si="18"/>
        <v>1858.6666666666674</v>
      </c>
      <c r="L177" s="25">
        <f t="shared" si="20"/>
        <v>1.9522169005405718</v>
      </c>
      <c r="M177" s="28">
        <v>0.58499999999999996</v>
      </c>
      <c r="N177" s="29">
        <v>25.1</v>
      </c>
      <c r="O177" s="9"/>
    </row>
    <row r="178" spans="2:15" ht="17">
      <c r="B178" s="27">
        <v>45953.916788136572</v>
      </c>
      <c r="C178" s="24">
        <v>161</v>
      </c>
      <c r="D178" s="26">
        <f t="shared" si="14"/>
        <v>2.6833333333333331</v>
      </c>
      <c r="E178" s="26">
        <v>9.5</v>
      </c>
      <c r="F178" s="26">
        <f t="shared" si="16"/>
        <v>-9.9999999999999645E-2</v>
      </c>
      <c r="G178" s="25">
        <f t="shared" si="19"/>
        <v>0.11030303030303036</v>
      </c>
      <c r="H178" s="24">
        <f t="shared" si="15"/>
        <v>945.6</v>
      </c>
      <c r="I178" s="25">
        <v>15.76</v>
      </c>
      <c r="J178" s="31">
        <f t="shared" si="17"/>
        <v>2655.0199999999986</v>
      </c>
      <c r="K178" s="24">
        <f t="shared" si="18"/>
        <v>1922.0303030303039</v>
      </c>
      <c r="L178" s="25">
        <f t="shared" si="20"/>
        <v>2.0199154034830946</v>
      </c>
      <c r="M178" s="28">
        <v>0.58799999999999997</v>
      </c>
      <c r="N178" s="29">
        <v>25.1</v>
      </c>
      <c r="O178" s="9"/>
    </row>
    <row r="179" spans="2:15" ht="17">
      <c r="B179" s="27">
        <v>45953.917482638892</v>
      </c>
      <c r="C179" s="24">
        <v>162</v>
      </c>
      <c r="D179" s="26">
        <f t="shared" si="14"/>
        <v>2.7</v>
      </c>
      <c r="E179" s="26">
        <v>9.4</v>
      </c>
      <c r="F179" s="26">
        <f t="shared" si="16"/>
        <v>-9.9999999999999645E-2</v>
      </c>
      <c r="G179" s="25">
        <f t="shared" si="19"/>
        <v>0.10727272727272734</v>
      </c>
      <c r="H179" s="24">
        <f t="shared" si="15"/>
        <v>945.6</v>
      </c>
      <c r="I179" s="25">
        <v>15.76</v>
      </c>
      <c r="J179" s="31">
        <f t="shared" si="17"/>
        <v>2670.7799999999988</v>
      </c>
      <c r="K179" s="24">
        <f t="shared" si="18"/>
        <v>1869.2272727272737</v>
      </c>
      <c r="L179" s="25">
        <f t="shared" si="20"/>
        <v>1.9670278999108408</v>
      </c>
      <c r="M179" s="28">
        <v>0.59099999999999997</v>
      </c>
      <c r="N179" s="29">
        <v>25.1</v>
      </c>
      <c r="O179" s="9"/>
    </row>
    <row r="180" spans="2:15" ht="17">
      <c r="B180" s="27">
        <v>45953.918177141204</v>
      </c>
      <c r="C180" s="24">
        <v>163</v>
      </c>
      <c r="D180" s="26">
        <f t="shared" si="14"/>
        <v>2.7166666666666668</v>
      </c>
      <c r="E180" s="26">
        <v>9.3000000000000007</v>
      </c>
      <c r="F180" s="26">
        <f t="shared" si="16"/>
        <v>-9.9999999999999645E-2</v>
      </c>
      <c r="G180" s="25">
        <f t="shared" si="19"/>
        <v>0.10969696969696967</v>
      </c>
      <c r="H180" s="24">
        <f t="shared" si="15"/>
        <v>946.19999999999993</v>
      </c>
      <c r="I180" s="25">
        <v>15.77</v>
      </c>
      <c r="J180" s="31">
        <f t="shared" si="17"/>
        <v>2686.5499999999988</v>
      </c>
      <c r="K180" s="24">
        <f t="shared" si="18"/>
        <v>1911.4696969696965</v>
      </c>
      <c r="L180" s="25">
        <f t="shared" si="20"/>
        <v>2.0126241886934282</v>
      </c>
      <c r="M180" s="28">
        <v>0.59299999999999997</v>
      </c>
      <c r="N180" s="29">
        <v>25.1</v>
      </c>
      <c r="O180" s="9"/>
    </row>
    <row r="181" spans="2:15" ht="17">
      <c r="B181" s="27">
        <v>45953.918871643516</v>
      </c>
      <c r="C181" s="24">
        <v>164</v>
      </c>
      <c r="D181" s="26">
        <f t="shared" si="14"/>
        <v>2.7333333333333334</v>
      </c>
      <c r="E181" s="26">
        <v>9.1999999999999993</v>
      </c>
      <c r="F181" s="26">
        <f t="shared" si="16"/>
        <v>-0.10000000000000142</v>
      </c>
      <c r="G181" s="25">
        <f t="shared" si="19"/>
        <v>0.10545454545454544</v>
      </c>
      <c r="H181" s="24">
        <f t="shared" si="15"/>
        <v>945.6</v>
      </c>
      <c r="I181" s="25">
        <v>15.76</v>
      </c>
      <c r="J181" s="31">
        <f t="shared" si="17"/>
        <v>2702.309999999999</v>
      </c>
      <c r="K181" s="24">
        <f t="shared" si="18"/>
        <v>1837.5454545454543</v>
      </c>
      <c r="L181" s="25">
        <f t="shared" si="20"/>
        <v>1.9373581462397247</v>
      </c>
      <c r="M181" s="28">
        <v>0.59699999999999998</v>
      </c>
      <c r="N181" s="29">
        <v>25.1</v>
      </c>
      <c r="O181" s="9"/>
    </row>
    <row r="182" spans="2:15" ht="17">
      <c r="B182" s="27">
        <v>45953.919566145836</v>
      </c>
      <c r="C182" s="24">
        <v>165</v>
      </c>
      <c r="D182" s="26">
        <f t="shared" si="14"/>
        <v>2.75</v>
      </c>
      <c r="E182" s="26">
        <v>9.1</v>
      </c>
      <c r="F182" s="26">
        <f t="shared" si="16"/>
        <v>-9.9999999999999645E-2</v>
      </c>
      <c r="G182" s="25">
        <f t="shared" si="19"/>
        <v>0.10000000000000005</v>
      </c>
      <c r="H182" s="24">
        <f t="shared" si="15"/>
        <v>943.80000000000007</v>
      </c>
      <c r="I182" s="25">
        <v>15.73</v>
      </c>
      <c r="J182" s="31">
        <f t="shared" si="17"/>
        <v>2718.0399999999991</v>
      </c>
      <c r="K182" s="24">
        <f t="shared" si="18"/>
        <v>1742.5000000000007</v>
      </c>
      <c r="L182" s="25">
        <f t="shared" si="20"/>
        <v>1.840176572466524</v>
      </c>
      <c r="M182" s="28">
        <v>0.59899999999999998</v>
      </c>
      <c r="N182" s="29">
        <v>25.1</v>
      </c>
      <c r="O182" s="9"/>
    </row>
    <row r="183" spans="2:15" ht="17">
      <c r="B183" s="27">
        <v>45953.920260648149</v>
      </c>
      <c r="C183" s="24">
        <v>166</v>
      </c>
      <c r="D183" s="26">
        <f t="shared" si="14"/>
        <v>2.7666666666666666</v>
      </c>
      <c r="E183" s="26">
        <v>9</v>
      </c>
      <c r="F183" s="26">
        <f t="shared" si="16"/>
        <v>-9.9999999999999645E-2</v>
      </c>
      <c r="G183" s="25">
        <f t="shared" si="19"/>
        <v>0.10000000000000005</v>
      </c>
      <c r="H183" s="24">
        <f t="shared" si="15"/>
        <v>942</v>
      </c>
      <c r="I183" s="25">
        <v>15.7</v>
      </c>
      <c r="J183" s="31">
        <f t="shared" si="17"/>
        <v>2733.7399999999989</v>
      </c>
      <c r="K183" s="24">
        <f t="shared" si="18"/>
        <v>1742.5000000000007</v>
      </c>
      <c r="L183" s="25">
        <f t="shared" si="20"/>
        <v>1.8434471668570951</v>
      </c>
      <c r="M183" s="28">
        <v>0.60099999999999998</v>
      </c>
      <c r="N183" s="29">
        <v>25.1</v>
      </c>
      <c r="O183" s="9"/>
    </row>
    <row r="184" spans="2:15" ht="17">
      <c r="B184" s="27">
        <v>45953.920955150461</v>
      </c>
      <c r="C184" s="24">
        <v>167</v>
      </c>
      <c r="D184" s="26">
        <f t="shared" si="14"/>
        <v>2.7833333333333332</v>
      </c>
      <c r="E184" s="26">
        <v>8.9</v>
      </c>
      <c r="F184" s="26">
        <f t="shared" si="16"/>
        <v>-9.9999999999999645E-2</v>
      </c>
      <c r="G184" s="25">
        <f t="shared" si="19"/>
        <v>0.1</v>
      </c>
      <c r="H184" s="24">
        <f t="shared" si="15"/>
        <v>941.4</v>
      </c>
      <c r="I184" s="25">
        <v>15.69</v>
      </c>
      <c r="J184" s="31">
        <f t="shared" si="17"/>
        <v>2749.4299999999989</v>
      </c>
      <c r="K184" s="24">
        <f t="shared" si="18"/>
        <v>1742.5</v>
      </c>
      <c r="L184" s="25">
        <f t="shared" si="20"/>
        <v>1.8452040578605164</v>
      </c>
      <c r="M184" s="28">
        <v>0.60399999999999998</v>
      </c>
      <c r="N184" s="29">
        <v>25.1</v>
      </c>
      <c r="O184" s="9"/>
    </row>
    <row r="185" spans="2:15" ht="17">
      <c r="B185" s="27">
        <v>45953.921649652781</v>
      </c>
      <c r="C185" s="24">
        <v>168</v>
      </c>
      <c r="D185" s="26">
        <f t="shared" si="14"/>
        <v>2.8</v>
      </c>
      <c r="E185" s="26">
        <v>8.8000000000000007</v>
      </c>
      <c r="F185" s="26">
        <f t="shared" si="16"/>
        <v>-9.9999999999999645E-2</v>
      </c>
      <c r="G185" s="25">
        <f t="shared" si="19"/>
        <v>9.9999999999999908E-2</v>
      </c>
      <c r="H185" s="24">
        <f t="shared" si="15"/>
        <v>942</v>
      </c>
      <c r="I185" s="25">
        <v>15.7</v>
      </c>
      <c r="J185" s="31">
        <f t="shared" si="17"/>
        <v>2765.1299999999987</v>
      </c>
      <c r="K185" s="24">
        <f t="shared" si="18"/>
        <v>1742.4999999999986</v>
      </c>
      <c r="L185" s="25">
        <f t="shared" si="20"/>
        <v>1.8455558379935588</v>
      </c>
      <c r="M185" s="28">
        <v>0.60599999999999998</v>
      </c>
      <c r="N185" s="29">
        <v>25.1</v>
      </c>
      <c r="O185" s="9"/>
    </row>
    <row r="186" spans="2:15" ht="17">
      <c r="B186" s="27">
        <v>45953.922344155093</v>
      </c>
      <c r="C186" s="24">
        <v>169</v>
      </c>
      <c r="D186" s="26">
        <f t="shared" si="14"/>
        <v>2.8166666666666669</v>
      </c>
      <c r="E186" s="26">
        <v>8.6999999999999993</v>
      </c>
      <c r="F186" s="26">
        <f t="shared" si="16"/>
        <v>-0.10000000000000142</v>
      </c>
      <c r="G186" s="25">
        <f t="shared" si="19"/>
        <v>0.1</v>
      </c>
      <c r="H186" s="24">
        <f t="shared" si="15"/>
        <v>941.4</v>
      </c>
      <c r="I186" s="25">
        <v>15.69</v>
      </c>
      <c r="J186" s="31">
        <f t="shared" si="17"/>
        <v>2780.8199999999988</v>
      </c>
      <c r="K186" s="24">
        <f t="shared" si="18"/>
        <v>1742.5</v>
      </c>
      <c r="L186" s="25">
        <f t="shared" si="20"/>
        <v>1.8461424363782764</v>
      </c>
      <c r="M186" s="28">
        <v>0.60799999999999998</v>
      </c>
      <c r="N186" s="29">
        <v>25.1</v>
      </c>
      <c r="O186" s="9"/>
    </row>
    <row r="187" spans="2:15" ht="17">
      <c r="B187" s="27">
        <v>45953.923038657405</v>
      </c>
      <c r="C187" s="24">
        <v>170</v>
      </c>
      <c r="D187" s="26">
        <f t="shared" si="14"/>
        <v>2.8333333333333335</v>
      </c>
      <c r="E187" s="26">
        <v>8.6</v>
      </c>
      <c r="F187" s="26">
        <f t="shared" si="16"/>
        <v>-9.9999999999999645E-2</v>
      </c>
      <c r="G187" s="25">
        <f t="shared" si="19"/>
        <v>0.10000000000000005</v>
      </c>
      <c r="H187" s="24">
        <f t="shared" si="15"/>
        <v>942</v>
      </c>
      <c r="I187" s="25">
        <v>15.7</v>
      </c>
      <c r="J187" s="31">
        <f t="shared" si="17"/>
        <v>2796.5199999999986</v>
      </c>
      <c r="K187" s="24">
        <f t="shared" si="18"/>
        <v>1742.5000000000007</v>
      </c>
      <c r="L187" s="25">
        <f t="shared" si="20"/>
        <v>1.8467294077748109</v>
      </c>
      <c r="M187" s="28">
        <v>0.60899999999999999</v>
      </c>
      <c r="N187" s="29">
        <v>25.1</v>
      </c>
      <c r="O187" s="9"/>
    </row>
    <row r="188" spans="2:15" ht="17">
      <c r="B188" s="27">
        <v>45953.923733159725</v>
      </c>
      <c r="C188" s="24">
        <v>171</v>
      </c>
      <c r="D188" s="26">
        <f t="shared" si="14"/>
        <v>2.85</v>
      </c>
      <c r="E188" s="26">
        <v>8.5</v>
      </c>
      <c r="F188" s="26">
        <f t="shared" si="16"/>
        <v>-9.9999999999999645E-2</v>
      </c>
      <c r="G188" s="25">
        <f t="shared" si="19"/>
        <v>0.10000000000000005</v>
      </c>
      <c r="H188" s="24">
        <f t="shared" si="15"/>
        <v>942.6</v>
      </c>
      <c r="I188" s="25">
        <v>15.71</v>
      </c>
      <c r="J188" s="31">
        <f t="shared" si="17"/>
        <v>2812.2299999999987</v>
      </c>
      <c r="K188" s="24">
        <f t="shared" si="18"/>
        <v>1742.5000000000007</v>
      </c>
      <c r="L188" s="25">
        <f t="shared" si="20"/>
        <v>1.8473167525390675</v>
      </c>
      <c r="M188" s="28">
        <v>0.60799999999999998</v>
      </c>
      <c r="N188" s="29">
        <v>25.1</v>
      </c>
      <c r="O188" s="9"/>
    </row>
    <row r="189" spans="2:15" ht="17">
      <c r="B189" s="27">
        <v>45953.924427662037</v>
      </c>
      <c r="C189" s="24">
        <v>172</v>
      </c>
      <c r="D189" s="26">
        <f t="shared" si="14"/>
        <v>2.8666666666666667</v>
      </c>
      <c r="E189" s="26">
        <v>8.4</v>
      </c>
      <c r="F189" s="26">
        <f t="shared" si="16"/>
        <v>-9.9999999999999645E-2</v>
      </c>
      <c r="G189" s="25">
        <f t="shared" si="19"/>
        <v>0.1</v>
      </c>
      <c r="H189" s="24">
        <f t="shared" si="15"/>
        <v>954</v>
      </c>
      <c r="I189" s="25">
        <v>15.9</v>
      </c>
      <c r="J189" s="31">
        <f t="shared" si="17"/>
        <v>2828.1299999999987</v>
      </c>
      <c r="K189" s="24">
        <f t="shared" si="18"/>
        <v>1742.5</v>
      </c>
      <c r="L189" s="25">
        <f t="shared" si="20"/>
        <v>1.8456731278466263</v>
      </c>
      <c r="M189" s="28">
        <v>0.60899999999999999</v>
      </c>
      <c r="N189" s="29">
        <v>25.1</v>
      </c>
      <c r="O189" s="9"/>
    </row>
    <row r="190" spans="2:15" ht="17">
      <c r="B190" s="27">
        <v>45953.92512216435</v>
      </c>
      <c r="C190" s="24">
        <v>173</v>
      </c>
      <c r="D190" s="26">
        <f t="shared" si="14"/>
        <v>2.8833333333333333</v>
      </c>
      <c r="E190" s="26">
        <v>8.3000000000000007</v>
      </c>
      <c r="F190" s="26">
        <f t="shared" si="16"/>
        <v>-9.9999999999999645E-2</v>
      </c>
      <c r="G190" s="25">
        <f t="shared" si="19"/>
        <v>9.9999999999999908E-2</v>
      </c>
      <c r="H190" s="24">
        <f t="shared" si="15"/>
        <v>958.2</v>
      </c>
      <c r="I190" s="25">
        <v>15.97</v>
      </c>
      <c r="J190" s="31">
        <f t="shared" si="17"/>
        <v>2844.0999999999985</v>
      </c>
      <c r="K190" s="24">
        <f t="shared" si="18"/>
        <v>1742.4999999999986</v>
      </c>
      <c r="L190" s="25">
        <f t="shared" si="20"/>
        <v>1.8433301597376481</v>
      </c>
      <c r="M190" s="28">
        <v>0.60799999999999998</v>
      </c>
      <c r="N190" s="29">
        <v>25.1</v>
      </c>
      <c r="O190" s="9"/>
    </row>
    <row r="191" spans="2:15" ht="17">
      <c r="B191" s="27">
        <v>45953.92581666667</v>
      </c>
      <c r="C191" s="24">
        <v>174</v>
      </c>
      <c r="D191" s="26">
        <f t="shared" si="14"/>
        <v>2.9</v>
      </c>
      <c r="E191" s="26">
        <v>8.3000000000000007</v>
      </c>
      <c r="F191" s="26">
        <f t="shared" si="16"/>
        <v>0</v>
      </c>
      <c r="G191" s="25">
        <f t="shared" si="19"/>
        <v>9.4545454545454474E-2</v>
      </c>
      <c r="H191" s="24">
        <f t="shared" si="15"/>
        <v>958.80000000000007</v>
      </c>
      <c r="I191" s="25">
        <v>15.98</v>
      </c>
      <c r="J191" s="31">
        <f t="shared" si="17"/>
        <v>2860.0799999999986</v>
      </c>
      <c r="K191" s="24">
        <f t="shared" si="18"/>
        <v>1647.4545454545441</v>
      </c>
      <c r="L191" s="25">
        <f t="shared" si="20"/>
        <v>1.740354678175555</v>
      </c>
      <c r="M191" s="28">
        <v>0.60599999999999998</v>
      </c>
      <c r="N191" s="29">
        <v>25.1</v>
      </c>
      <c r="O191" s="9"/>
    </row>
    <row r="192" spans="2:15" ht="17">
      <c r="B192" s="27">
        <v>45953.926511168982</v>
      </c>
      <c r="C192" s="24">
        <v>175</v>
      </c>
      <c r="D192" s="26">
        <f t="shared" si="14"/>
        <v>2.9166666666666665</v>
      </c>
      <c r="E192" s="26">
        <v>8.1</v>
      </c>
      <c r="F192" s="26">
        <f t="shared" si="16"/>
        <v>-0.20000000000000107</v>
      </c>
      <c r="G192" s="25">
        <f t="shared" si="19"/>
        <v>9.5757575757575736E-2</v>
      </c>
      <c r="H192" s="24">
        <f t="shared" si="15"/>
        <v>958.80000000000007</v>
      </c>
      <c r="I192" s="25">
        <v>15.98</v>
      </c>
      <c r="J192" s="31">
        <f t="shared" si="17"/>
        <v>2876.0599999999986</v>
      </c>
      <c r="K192" s="24">
        <f t="shared" si="18"/>
        <v>1668.5757575757571</v>
      </c>
      <c r="L192" s="25">
        <f t="shared" si="20"/>
        <v>1.7598782407034523</v>
      </c>
      <c r="M192" s="28">
        <v>0.60299999999999998</v>
      </c>
      <c r="N192" s="29">
        <v>25.1</v>
      </c>
      <c r="O192" s="9"/>
    </row>
    <row r="193" spans="2:15" ht="17">
      <c r="B193" s="27">
        <v>45953.927205671294</v>
      </c>
      <c r="C193" s="24">
        <v>176</v>
      </c>
      <c r="D193" s="26">
        <f t="shared" si="14"/>
        <v>2.9333333333333331</v>
      </c>
      <c r="E193" s="26">
        <v>8</v>
      </c>
      <c r="F193" s="26">
        <f t="shared" si="16"/>
        <v>-9.9999999999999645E-2</v>
      </c>
      <c r="G193" s="25">
        <f t="shared" si="19"/>
        <v>9.696969696969697E-2</v>
      </c>
      <c r="H193" s="24">
        <f t="shared" si="15"/>
        <v>957.6</v>
      </c>
      <c r="I193" s="25">
        <v>15.96</v>
      </c>
      <c r="J193" s="31">
        <f t="shared" si="17"/>
        <v>2892.0199999999986</v>
      </c>
      <c r="K193" s="24">
        <f t="shared" si="18"/>
        <v>1689.6969696969695</v>
      </c>
      <c r="L193" s="25">
        <f t="shared" si="20"/>
        <v>1.779227707961597</v>
      </c>
      <c r="M193" s="28">
        <v>0.60299999999999998</v>
      </c>
      <c r="N193" s="29">
        <v>25.1</v>
      </c>
      <c r="O193" s="9"/>
    </row>
    <row r="194" spans="2:15" ht="17">
      <c r="B194" s="27">
        <v>45953.927900173614</v>
      </c>
      <c r="C194" s="24">
        <v>177</v>
      </c>
      <c r="D194" s="26">
        <f t="shared" si="14"/>
        <v>2.95</v>
      </c>
      <c r="E194" s="26">
        <v>7.9</v>
      </c>
      <c r="F194" s="26">
        <f t="shared" si="16"/>
        <v>-9.9999999999999645E-2</v>
      </c>
      <c r="G194" s="25">
        <f t="shared" si="19"/>
        <v>9.8181818181818162E-2</v>
      </c>
      <c r="H194" s="24">
        <f t="shared" si="15"/>
        <v>945</v>
      </c>
      <c r="I194" s="25">
        <v>15.75</v>
      </c>
      <c r="J194" s="31">
        <f t="shared" si="17"/>
        <v>2907.7699999999986</v>
      </c>
      <c r="K194" s="24">
        <f t="shared" si="18"/>
        <v>1710.8181818181813</v>
      </c>
      <c r="L194" s="25">
        <f t="shared" si="20"/>
        <v>1.8007854214750763</v>
      </c>
      <c r="M194" s="28">
        <v>0.60299999999999998</v>
      </c>
      <c r="N194" s="29">
        <v>25.1</v>
      </c>
      <c r="O194" s="9"/>
    </row>
    <row r="195" spans="2:15" ht="17">
      <c r="B195" s="27">
        <v>45953.928594675926</v>
      </c>
      <c r="C195" s="24">
        <v>178</v>
      </c>
      <c r="D195" s="26">
        <f t="shared" si="14"/>
        <v>2.9666666666666668</v>
      </c>
      <c r="E195" s="26">
        <v>7.8</v>
      </c>
      <c r="F195" s="26">
        <f t="shared" si="16"/>
        <v>-0.10000000000000053</v>
      </c>
      <c r="G195" s="25">
        <f t="shared" si="19"/>
        <v>9.939393939393934E-2</v>
      </c>
      <c r="H195" s="24">
        <f t="shared" si="15"/>
        <v>939</v>
      </c>
      <c r="I195" s="25">
        <v>15.65</v>
      </c>
      <c r="J195" s="31">
        <f t="shared" si="17"/>
        <v>2923.4199999999987</v>
      </c>
      <c r="K195" s="24">
        <f t="shared" si="18"/>
        <v>1731.9393939393929</v>
      </c>
      <c r="L195" s="25">
        <f t="shared" si="20"/>
        <v>1.8235931875454257</v>
      </c>
      <c r="M195" s="28">
        <v>0.60099999999999998</v>
      </c>
      <c r="N195" s="29">
        <v>25.1</v>
      </c>
      <c r="O195" s="9"/>
    </row>
    <row r="196" spans="2:15" ht="17">
      <c r="B196" s="27">
        <v>45953.929289178239</v>
      </c>
      <c r="C196" s="24">
        <v>179</v>
      </c>
      <c r="D196" s="26">
        <f t="shared" si="14"/>
        <v>2.9833333333333334</v>
      </c>
      <c r="E196" s="26">
        <v>7.7</v>
      </c>
      <c r="F196" s="26">
        <f t="shared" si="16"/>
        <v>-9.9999999999999645E-2</v>
      </c>
      <c r="G196" s="25">
        <f t="shared" si="19"/>
        <v>0.10060606060606062</v>
      </c>
      <c r="H196" s="24">
        <f t="shared" si="15"/>
        <v>936.59999999999991</v>
      </c>
      <c r="I196" s="25">
        <v>15.61</v>
      </c>
      <c r="J196" s="31">
        <f t="shared" si="17"/>
        <v>2939.0299999999988</v>
      </c>
      <c r="K196" s="24">
        <f t="shared" si="18"/>
        <v>1753.0606060606062</v>
      </c>
      <c r="L196" s="25">
        <f t="shared" si="20"/>
        <v>1.8467654868640901</v>
      </c>
      <c r="M196" s="28">
        <v>0.6</v>
      </c>
      <c r="N196" s="29">
        <v>25.1</v>
      </c>
      <c r="O196" s="9"/>
    </row>
    <row r="197" spans="2:15" ht="17">
      <c r="B197" s="27">
        <v>45953.929983680559</v>
      </c>
      <c r="C197" s="24">
        <v>180</v>
      </c>
      <c r="D197" s="26">
        <f t="shared" si="14"/>
        <v>3</v>
      </c>
      <c r="E197" s="26">
        <v>7.6</v>
      </c>
      <c r="F197" s="26">
        <f t="shared" si="16"/>
        <v>-0.10000000000000053</v>
      </c>
      <c r="G197" s="25">
        <f t="shared" si="19"/>
        <v>0.10181818181818189</v>
      </c>
      <c r="H197" s="24">
        <f t="shared" si="15"/>
        <v>937.19999999999993</v>
      </c>
      <c r="I197" s="25">
        <v>15.62</v>
      </c>
      <c r="J197" s="31">
        <f t="shared" si="17"/>
        <v>2954.6499999999987</v>
      </c>
      <c r="K197" s="24">
        <f t="shared" si="18"/>
        <v>1774.1818181818194</v>
      </c>
      <c r="L197" s="25">
        <f t="shared" si="20"/>
        <v>1.8699612325110344</v>
      </c>
      <c r="M197" s="28">
        <v>0.59899999999999998</v>
      </c>
      <c r="N197" s="29">
        <v>25.1</v>
      </c>
      <c r="O197" s="9"/>
    </row>
    <row r="198" spans="2:15" ht="17">
      <c r="B198" s="27">
        <v>45953.930678182871</v>
      </c>
      <c r="C198" s="24">
        <v>181</v>
      </c>
      <c r="D198" s="26">
        <f t="shared" si="14"/>
        <v>3.0166666666666666</v>
      </c>
      <c r="E198" s="26">
        <v>7.5</v>
      </c>
      <c r="F198" s="26">
        <f t="shared" si="16"/>
        <v>-9.9999999999999645E-2</v>
      </c>
      <c r="G198" s="25">
        <f t="shared" si="19"/>
        <v>0.10303030303030311</v>
      </c>
      <c r="H198" s="24">
        <f t="shared" si="15"/>
        <v>936.59999999999991</v>
      </c>
      <c r="I198" s="25">
        <v>15.61</v>
      </c>
      <c r="J198" s="31">
        <f t="shared" si="17"/>
        <v>2970.2599999999989</v>
      </c>
      <c r="K198" s="24">
        <f t="shared" si="18"/>
        <v>1795.3030303030318</v>
      </c>
      <c r="L198" s="25">
        <f t="shared" si="20"/>
        <v>1.8934200576926656</v>
      </c>
      <c r="M198" s="28">
        <v>0.59799999999999998</v>
      </c>
      <c r="N198" s="29">
        <v>25.2</v>
      </c>
      <c r="O198" s="9"/>
    </row>
    <row r="199" spans="2:15" ht="17">
      <c r="B199" s="27">
        <v>45953.931372685183</v>
      </c>
      <c r="C199" s="24">
        <v>182</v>
      </c>
      <c r="D199" s="26">
        <f t="shared" si="14"/>
        <v>3.0333333333333332</v>
      </c>
      <c r="E199" s="26">
        <v>7.4</v>
      </c>
      <c r="F199" s="26">
        <f t="shared" si="16"/>
        <v>-9.9999999999999645E-2</v>
      </c>
      <c r="G199" s="25">
        <f t="shared" si="19"/>
        <v>0.1042424242424243</v>
      </c>
      <c r="H199" s="24">
        <f t="shared" si="15"/>
        <v>936.59999999999991</v>
      </c>
      <c r="I199" s="25">
        <v>15.61</v>
      </c>
      <c r="J199" s="31">
        <f t="shared" si="17"/>
        <v>2985.869999999999</v>
      </c>
      <c r="K199" s="24">
        <f t="shared" si="18"/>
        <v>1816.4242424242436</v>
      </c>
      <c r="L199" s="25">
        <f t="shared" si="20"/>
        <v>1.9192175335195509</v>
      </c>
      <c r="M199" s="28">
        <v>0.59599999999999997</v>
      </c>
      <c r="N199" s="29">
        <v>25.2</v>
      </c>
      <c r="O199" s="9"/>
    </row>
    <row r="200" spans="2:15" ht="17">
      <c r="B200" s="27">
        <v>45953.932067187503</v>
      </c>
      <c r="C200" s="24">
        <v>183</v>
      </c>
      <c r="D200" s="26">
        <f t="shared" si="14"/>
        <v>3.05</v>
      </c>
      <c r="E200" s="26">
        <v>7.3</v>
      </c>
      <c r="F200" s="26">
        <f t="shared" si="16"/>
        <v>-0.10000000000000053</v>
      </c>
      <c r="G200" s="25">
        <f t="shared" si="19"/>
        <v>0.10545454545454547</v>
      </c>
      <c r="H200" s="24">
        <f t="shared" si="15"/>
        <v>936.59999999999991</v>
      </c>
      <c r="I200" s="25">
        <v>15.61</v>
      </c>
      <c r="J200" s="31">
        <f t="shared" si="17"/>
        <v>3001.4799999999991</v>
      </c>
      <c r="K200" s="24">
        <f t="shared" si="18"/>
        <v>1837.5454545454547</v>
      </c>
      <c r="L200" s="25">
        <f t="shared" si="20"/>
        <v>1.9459751922580746</v>
      </c>
      <c r="M200" s="28">
        <v>0.59499999999999997</v>
      </c>
      <c r="N200" s="29">
        <v>25.2</v>
      </c>
      <c r="O200" s="9"/>
    </row>
    <row r="201" spans="2:15" ht="17">
      <c r="B201" s="27">
        <v>45953.932761689815</v>
      </c>
      <c r="C201" s="24">
        <v>184</v>
      </c>
      <c r="D201" s="26">
        <f t="shared" si="14"/>
        <v>3.0666666666666669</v>
      </c>
      <c r="E201" s="26">
        <v>7.2</v>
      </c>
      <c r="F201" s="26">
        <f t="shared" si="16"/>
        <v>-9.9999999999999645E-2</v>
      </c>
      <c r="G201" s="25">
        <f t="shared" si="19"/>
        <v>9.9999999999999978E-2</v>
      </c>
      <c r="H201" s="24">
        <f t="shared" si="15"/>
        <v>935.4</v>
      </c>
      <c r="I201" s="25">
        <v>15.59</v>
      </c>
      <c r="J201" s="31">
        <f t="shared" si="17"/>
        <v>3017.0699999999993</v>
      </c>
      <c r="K201" s="24">
        <f t="shared" si="18"/>
        <v>1742.4999999999995</v>
      </c>
      <c r="L201" s="25">
        <f t="shared" si="20"/>
        <v>1.8499055141516441</v>
      </c>
      <c r="M201" s="28">
        <v>0.59399999999999997</v>
      </c>
      <c r="N201" s="29">
        <v>25.2</v>
      </c>
      <c r="O201" s="9"/>
    </row>
    <row r="202" spans="2:15" ht="17">
      <c r="B202" s="27">
        <v>45953.933456192128</v>
      </c>
      <c r="C202" s="24">
        <v>185</v>
      </c>
      <c r="D202" s="26">
        <f t="shared" si="14"/>
        <v>3.0833333333333335</v>
      </c>
      <c r="E202" s="26">
        <v>7.1</v>
      </c>
      <c r="F202" s="26">
        <f t="shared" si="16"/>
        <v>-0.10000000000000053</v>
      </c>
      <c r="G202" s="25">
        <f t="shared" si="19"/>
        <v>0.10000000000000002</v>
      </c>
      <c r="H202" s="24">
        <f t="shared" si="15"/>
        <v>936</v>
      </c>
      <c r="I202" s="25">
        <v>15.6</v>
      </c>
      <c r="J202" s="31">
        <f t="shared" si="17"/>
        <v>3032.6699999999992</v>
      </c>
      <c r="K202" s="24">
        <f t="shared" si="18"/>
        <v>1742.5000000000002</v>
      </c>
      <c r="L202" s="25">
        <f t="shared" si="20"/>
        <v>1.8543941425622035</v>
      </c>
      <c r="M202" s="28">
        <v>0.59299999999999997</v>
      </c>
      <c r="N202" s="29">
        <v>25.2</v>
      </c>
      <c r="O202" s="9"/>
    </row>
    <row r="203" spans="2:15" ht="17">
      <c r="B203" s="27">
        <v>45953.934150694447</v>
      </c>
      <c r="C203" s="24">
        <v>186</v>
      </c>
      <c r="D203" s="26">
        <f t="shared" si="14"/>
        <v>3.1</v>
      </c>
      <c r="E203" s="26">
        <v>7</v>
      </c>
      <c r="F203" s="26">
        <f t="shared" si="16"/>
        <v>-9.9999999999999645E-2</v>
      </c>
      <c r="G203" s="25">
        <f t="shared" si="19"/>
        <v>0.10000000000000002</v>
      </c>
      <c r="H203" s="24">
        <f t="shared" si="15"/>
        <v>934.8</v>
      </c>
      <c r="I203" s="25">
        <v>15.58</v>
      </c>
      <c r="J203" s="31">
        <f t="shared" si="17"/>
        <v>3048.2499999999991</v>
      </c>
      <c r="K203" s="24">
        <f t="shared" si="18"/>
        <v>1742.5000000000002</v>
      </c>
      <c r="L203" s="25">
        <f t="shared" si="20"/>
        <v>1.8589046064562935</v>
      </c>
      <c r="M203" s="28">
        <v>0.59200000000000008</v>
      </c>
      <c r="N203" s="29">
        <v>25.3</v>
      </c>
      <c r="O203" s="9"/>
    </row>
    <row r="204" spans="2:15" ht="17">
      <c r="B204" s="27">
        <v>45953.93484519676</v>
      </c>
      <c r="C204" s="24">
        <v>187</v>
      </c>
      <c r="D204" s="26">
        <f t="shared" si="14"/>
        <v>3.1166666666666667</v>
      </c>
      <c r="E204" s="26">
        <v>6.9</v>
      </c>
      <c r="F204" s="26">
        <f t="shared" si="16"/>
        <v>-9.9999999999999645E-2</v>
      </c>
      <c r="G204" s="25">
        <f t="shared" si="19"/>
        <v>0.1</v>
      </c>
      <c r="H204" s="24">
        <f t="shared" si="15"/>
        <v>933</v>
      </c>
      <c r="I204" s="25">
        <v>15.55</v>
      </c>
      <c r="J204" s="31">
        <f t="shared" si="17"/>
        <v>3063.7999999999993</v>
      </c>
      <c r="K204" s="24">
        <f t="shared" si="18"/>
        <v>1742.5</v>
      </c>
      <c r="L204" s="25">
        <f t="shared" si="20"/>
        <v>1.8612873592685169</v>
      </c>
      <c r="M204" s="28">
        <v>0.59099999999999997</v>
      </c>
      <c r="N204" s="29">
        <v>25.3</v>
      </c>
      <c r="O204" s="9"/>
    </row>
    <row r="205" spans="2:15" ht="17">
      <c r="B205" s="27">
        <v>45953.935539699072</v>
      </c>
      <c r="C205" s="24">
        <v>188</v>
      </c>
      <c r="D205" s="26">
        <f t="shared" si="14"/>
        <v>3.1333333333333333</v>
      </c>
      <c r="E205" s="26">
        <v>6.9</v>
      </c>
      <c r="F205" s="26">
        <f t="shared" si="16"/>
        <v>0</v>
      </c>
      <c r="G205" s="25">
        <f t="shared" si="19"/>
        <v>9.454545454545453E-2</v>
      </c>
      <c r="H205" s="24">
        <f t="shared" si="15"/>
        <v>932.4</v>
      </c>
      <c r="I205" s="25">
        <v>15.54</v>
      </c>
      <c r="J205" s="31">
        <f t="shared" si="17"/>
        <v>3079.3399999999992</v>
      </c>
      <c r="K205" s="24">
        <f t="shared" si="18"/>
        <v>1647.4545454545453</v>
      </c>
      <c r="L205" s="25">
        <f t="shared" si="20"/>
        <v>1.7610040891210723</v>
      </c>
      <c r="M205" s="28">
        <v>0.59</v>
      </c>
      <c r="N205" s="29">
        <v>25.3</v>
      </c>
      <c r="O205" s="9"/>
    </row>
    <row r="206" spans="2:15" ht="17">
      <c r="B206" s="27">
        <v>45953.936234201392</v>
      </c>
      <c r="C206" s="24">
        <v>189</v>
      </c>
      <c r="D206" s="26">
        <f t="shared" si="14"/>
        <v>3.15</v>
      </c>
      <c r="E206" s="26">
        <v>6.8</v>
      </c>
      <c r="F206" s="26">
        <f t="shared" si="16"/>
        <v>-0.10000000000000053</v>
      </c>
      <c r="G206" s="25">
        <f t="shared" si="19"/>
        <v>9.0303030303030274E-2</v>
      </c>
      <c r="H206" s="24">
        <f t="shared" si="15"/>
        <v>933</v>
      </c>
      <c r="I206" s="25">
        <v>15.55</v>
      </c>
      <c r="J206" s="31">
        <f t="shared" si="17"/>
        <v>3094.8899999999994</v>
      </c>
      <c r="K206" s="24">
        <f t="shared" si="18"/>
        <v>1573.5303030303025</v>
      </c>
      <c r="L206" s="25">
        <f t="shared" si="20"/>
        <v>1.6826321731364713</v>
      </c>
      <c r="M206" s="28">
        <v>0.58799999999999997</v>
      </c>
      <c r="N206" s="29">
        <v>25.3</v>
      </c>
      <c r="O206" s="9"/>
    </row>
    <row r="207" spans="2:15" ht="17">
      <c r="B207" s="27">
        <v>45953.936928703704</v>
      </c>
      <c r="C207" s="24">
        <v>190</v>
      </c>
      <c r="D207" s="26">
        <f t="shared" si="14"/>
        <v>3.1666666666666665</v>
      </c>
      <c r="E207" s="26">
        <v>6.7</v>
      </c>
      <c r="F207" s="26">
        <f t="shared" si="16"/>
        <v>-9.9999999999999645E-2</v>
      </c>
      <c r="G207" s="25">
        <f t="shared" si="19"/>
        <v>8.7272727272727266E-2</v>
      </c>
      <c r="H207" s="24">
        <f t="shared" si="15"/>
        <v>932.4</v>
      </c>
      <c r="I207" s="25">
        <v>15.54</v>
      </c>
      <c r="J207" s="31">
        <f t="shared" si="17"/>
        <v>3110.4299999999994</v>
      </c>
      <c r="K207" s="24">
        <f t="shared" si="18"/>
        <v>1520.7272727272725</v>
      </c>
      <c r="L207" s="25">
        <f t="shared" si="20"/>
        <v>1.6270031162828698</v>
      </c>
      <c r="M207" s="28">
        <v>0.58700000000000008</v>
      </c>
      <c r="N207" s="29">
        <v>25.3</v>
      </c>
      <c r="O207" s="9"/>
    </row>
    <row r="208" spans="2:15" ht="17">
      <c r="B208" s="27">
        <v>45953.937623206017</v>
      </c>
      <c r="C208" s="24">
        <v>191</v>
      </c>
      <c r="D208" s="26">
        <f t="shared" si="14"/>
        <v>3.1833333333333331</v>
      </c>
      <c r="E208" s="26">
        <v>6.6</v>
      </c>
      <c r="F208" s="26">
        <f t="shared" si="16"/>
        <v>-0.10000000000000053</v>
      </c>
      <c r="G208" s="25">
        <f t="shared" si="19"/>
        <v>8.5454545454545491E-2</v>
      </c>
      <c r="H208" s="24">
        <f t="shared" si="15"/>
        <v>931.19999999999993</v>
      </c>
      <c r="I208" s="25">
        <v>15.52</v>
      </c>
      <c r="J208" s="31">
        <f t="shared" si="17"/>
        <v>3125.9499999999994</v>
      </c>
      <c r="K208" s="24">
        <f t="shared" si="18"/>
        <v>1489.0454545454554</v>
      </c>
      <c r="L208" s="25">
        <f t="shared" si="20"/>
        <v>1.5940281483990146</v>
      </c>
      <c r="M208" s="28">
        <v>0.58499999999999996</v>
      </c>
      <c r="N208" s="29">
        <v>25.4</v>
      </c>
      <c r="O208" s="9"/>
    </row>
    <row r="209" spans="2:15" ht="17">
      <c r="B209" s="27">
        <v>45953.938317708336</v>
      </c>
      <c r="C209" s="24">
        <v>192</v>
      </c>
      <c r="D209" s="26">
        <f t="shared" ref="D209:D272" si="21">C209/60</f>
        <v>3.2</v>
      </c>
      <c r="E209" s="26">
        <v>6.5</v>
      </c>
      <c r="F209" s="26">
        <f t="shared" si="16"/>
        <v>-9.9999999999999645E-2</v>
      </c>
      <c r="G209" s="25">
        <f t="shared" si="19"/>
        <v>8.4848484848484854E-2</v>
      </c>
      <c r="H209" s="24">
        <f t="shared" ref="H209:H272" si="22">I209*60</f>
        <v>948</v>
      </c>
      <c r="I209" s="25">
        <v>15.8</v>
      </c>
      <c r="J209" s="31">
        <f t="shared" si="17"/>
        <v>3141.7499999999995</v>
      </c>
      <c r="K209" s="24">
        <f t="shared" si="18"/>
        <v>1478.4848484848487</v>
      </c>
      <c r="L209" s="25">
        <f t="shared" si="20"/>
        <v>1.5807938248276974</v>
      </c>
      <c r="M209" s="28">
        <v>0.58299999999999996</v>
      </c>
      <c r="N209" s="29">
        <v>25.4</v>
      </c>
      <c r="O209" s="9"/>
    </row>
    <row r="210" spans="2:15" ht="17">
      <c r="B210" s="27">
        <v>45953.939012210649</v>
      </c>
      <c r="C210" s="24">
        <v>193</v>
      </c>
      <c r="D210" s="26">
        <f t="shared" si="21"/>
        <v>3.2166666666666668</v>
      </c>
      <c r="E210" s="26">
        <v>6.4</v>
      </c>
      <c r="F210" s="26">
        <f t="shared" ref="F210:F273" si="23">E210-E209</f>
        <v>-9.9999999999999645E-2</v>
      </c>
      <c r="G210" s="25">
        <f t="shared" si="19"/>
        <v>8.545454545454545E-2</v>
      </c>
      <c r="H210" s="24">
        <f t="shared" si="22"/>
        <v>948</v>
      </c>
      <c r="I210" s="25">
        <v>15.8</v>
      </c>
      <c r="J210" s="31">
        <f t="shared" ref="J210:J273" si="24">J209+I210</f>
        <v>3157.5499999999997</v>
      </c>
      <c r="K210" s="24">
        <f t="shared" si="18"/>
        <v>1489.0454545454545</v>
      </c>
      <c r="L210" s="25">
        <f t="shared" si="20"/>
        <v>1.5901470008601426</v>
      </c>
      <c r="M210" s="28">
        <v>0.58299999999999996</v>
      </c>
      <c r="N210" s="29">
        <v>25.4</v>
      </c>
      <c r="O210" s="9"/>
    </row>
    <row r="211" spans="2:15" ht="17">
      <c r="B211" s="27">
        <v>45953.939706712961</v>
      </c>
      <c r="C211" s="24">
        <v>194</v>
      </c>
      <c r="D211" s="26">
        <f t="shared" si="21"/>
        <v>3.2333333333333334</v>
      </c>
      <c r="E211" s="26">
        <v>6.3</v>
      </c>
      <c r="F211" s="26">
        <f t="shared" si="23"/>
        <v>-0.10000000000000053</v>
      </c>
      <c r="G211" s="25">
        <f t="shared" si="19"/>
        <v>8.7272727272727266E-2</v>
      </c>
      <c r="H211" s="24">
        <f t="shared" si="22"/>
        <v>947.4</v>
      </c>
      <c r="I211" s="25">
        <v>15.79</v>
      </c>
      <c r="J211" s="31">
        <f t="shared" si="24"/>
        <v>3173.3399999999997</v>
      </c>
      <c r="K211" s="24">
        <f t="shared" si="18"/>
        <v>1520.7272727272725</v>
      </c>
      <c r="L211" s="25">
        <f t="shared" si="20"/>
        <v>1.6219014875186886</v>
      </c>
      <c r="M211" s="28">
        <v>0.58299999999999996</v>
      </c>
      <c r="N211" s="29">
        <v>25.4</v>
      </c>
      <c r="O211" s="9"/>
    </row>
    <row r="212" spans="2:15" ht="17">
      <c r="B212" s="27">
        <v>45953.940401215281</v>
      </c>
      <c r="C212" s="24">
        <v>195</v>
      </c>
      <c r="D212" s="26">
        <f t="shared" si="21"/>
        <v>3.25</v>
      </c>
      <c r="E212" s="26">
        <v>6.2</v>
      </c>
      <c r="F212" s="26">
        <f t="shared" si="23"/>
        <v>-9.9999999999999645E-2</v>
      </c>
      <c r="G212" s="25">
        <f t="shared" si="19"/>
        <v>9.0303030303030316E-2</v>
      </c>
      <c r="H212" s="24">
        <f t="shared" si="22"/>
        <v>946.8</v>
      </c>
      <c r="I212" s="25">
        <v>15.78</v>
      </c>
      <c r="J212" s="31">
        <f t="shared" si="24"/>
        <v>3189.12</v>
      </c>
      <c r="K212" s="24">
        <f t="shared" si="18"/>
        <v>1573.5303030303032</v>
      </c>
      <c r="L212" s="25">
        <f t="shared" si="20"/>
        <v>1.6762866762866768</v>
      </c>
      <c r="M212" s="28">
        <v>0.58299999999999996</v>
      </c>
      <c r="N212" s="29">
        <v>25.4</v>
      </c>
      <c r="O212" s="9"/>
    </row>
    <row r="213" spans="2:15" ht="17">
      <c r="B213" s="27">
        <v>45953.941095717593</v>
      </c>
      <c r="C213" s="24">
        <v>196</v>
      </c>
      <c r="D213" s="26">
        <f t="shared" si="21"/>
        <v>3.2666666666666666</v>
      </c>
      <c r="E213" s="26">
        <v>6.1</v>
      </c>
      <c r="F213" s="26">
        <f t="shared" si="23"/>
        <v>-0.10000000000000053</v>
      </c>
      <c r="G213" s="25">
        <f t="shared" si="19"/>
        <v>9.4545454545454585E-2</v>
      </c>
      <c r="H213" s="24">
        <f t="shared" si="22"/>
        <v>948</v>
      </c>
      <c r="I213" s="25">
        <v>15.8</v>
      </c>
      <c r="J213" s="31">
        <f t="shared" si="24"/>
        <v>3204.92</v>
      </c>
      <c r="K213" s="24">
        <f t="shared" si="18"/>
        <v>1647.4545454545464</v>
      </c>
      <c r="L213" s="25">
        <f t="shared" si="20"/>
        <v>1.7525739297616505</v>
      </c>
      <c r="M213" s="28">
        <v>0.58299999999999996</v>
      </c>
      <c r="N213" s="29">
        <v>25.5</v>
      </c>
      <c r="O213" s="9"/>
    </row>
    <row r="214" spans="2:15" ht="17">
      <c r="B214" s="27">
        <v>45953.941790219906</v>
      </c>
      <c r="C214" s="24">
        <v>197</v>
      </c>
      <c r="D214" s="26">
        <f t="shared" si="21"/>
        <v>3.2833333333333332</v>
      </c>
      <c r="E214" s="26">
        <v>6</v>
      </c>
      <c r="F214" s="26">
        <f t="shared" si="23"/>
        <v>-9.9999999999999645E-2</v>
      </c>
      <c r="G214" s="25">
        <f t="shared" si="19"/>
        <v>0.10000000000000002</v>
      </c>
      <c r="H214" s="24">
        <f t="shared" si="22"/>
        <v>941.4</v>
      </c>
      <c r="I214" s="25">
        <v>15.69</v>
      </c>
      <c r="J214" s="31">
        <f t="shared" si="24"/>
        <v>3220.61</v>
      </c>
      <c r="K214" s="24">
        <f t="shared" ref="K214:K277" si="25">G214*$C$6*4182/60</f>
        <v>1742.5000000000002</v>
      </c>
      <c r="L214" s="25">
        <f t="shared" si="20"/>
        <v>1.8520289947494848</v>
      </c>
      <c r="M214" s="28">
        <v>0.58200000000000007</v>
      </c>
      <c r="N214" s="29">
        <v>25.5</v>
      </c>
      <c r="O214" s="9"/>
    </row>
    <row r="215" spans="2:15" ht="17">
      <c r="B215" s="27">
        <v>45953.942484722225</v>
      </c>
      <c r="C215" s="24">
        <v>198</v>
      </c>
      <c r="D215" s="26">
        <f t="shared" si="21"/>
        <v>3.3</v>
      </c>
      <c r="E215" s="26">
        <v>5.9</v>
      </c>
      <c r="F215" s="26">
        <f t="shared" si="23"/>
        <v>-9.9999999999999645E-2</v>
      </c>
      <c r="G215" s="25">
        <f t="shared" si="19"/>
        <v>0.1</v>
      </c>
      <c r="H215" s="24">
        <f t="shared" si="22"/>
        <v>938.40000000000009</v>
      </c>
      <c r="I215" s="25">
        <v>15.64</v>
      </c>
      <c r="J215" s="31">
        <f t="shared" si="24"/>
        <v>3236.25</v>
      </c>
      <c r="K215" s="24">
        <f t="shared" si="25"/>
        <v>1742.5</v>
      </c>
      <c r="L215" s="25">
        <f t="shared" si="20"/>
        <v>1.8508486818345973</v>
      </c>
      <c r="M215" s="28">
        <v>0.58200000000000007</v>
      </c>
      <c r="N215" s="29">
        <v>25.5</v>
      </c>
      <c r="O215" s="9"/>
    </row>
    <row r="216" spans="2:15" ht="17">
      <c r="B216" s="27">
        <v>45953.943179224538</v>
      </c>
      <c r="C216" s="24">
        <v>199</v>
      </c>
      <c r="D216" s="26">
        <f t="shared" si="21"/>
        <v>3.3166666666666669</v>
      </c>
      <c r="E216" s="26">
        <v>5.8</v>
      </c>
      <c r="F216" s="26">
        <f t="shared" si="23"/>
        <v>-0.10000000000000053</v>
      </c>
      <c r="G216" s="25">
        <f t="shared" si="19"/>
        <v>0.1</v>
      </c>
      <c r="H216" s="24">
        <f t="shared" si="22"/>
        <v>936</v>
      </c>
      <c r="I216" s="25">
        <v>15.6</v>
      </c>
      <c r="J216" s="31">
        <f t="shared" si="24"/>
        <v>3251.85</v>
      </c>
      <c r="K216" s="24">
        <f t="shared" si="25"/>
        <v>1742.5</v>
      </c>
      <c r="L216" s="25">
        <f t="shared" si="20"/>
        <v>1.850259089364594</v>
      </c>
      <c r="M216" s="28">
        <v>0.58099999999999996</v>
      </c>
      <c r="N216" s="29">
        <v>25.5</v>
      </c>
      <c r="O216" s="9"/>
    </row>
    <row r="217" spans="2:15" ht="17">
      <c r="B217" s="27">
        <v>45953.94387372685</v>
      </c>
      <c r="C217" s="24">
        <v>200</v>
      </c>
      <c r="D217" s="26">
        <f t="shared" si="21"/>
        <v>3.3333333333333335</v>
      </c>
      <c r="E217" s="26">
        <v>5.7</v>
      </c>
      <c r="F217" s="26">
        <f t="shared" si="23"/>
        <v>-9.9999999999999645E-2</v>
      </c>
      <c r="G217" s="25">
        <f t="shared" si="19"/>
        <v>9.9999999999999978E-2</v>
      </c>
      <c r="H217" s="24">
        <f t="shared" si="22"/>
        <v>936</v>
      </c>
      <c r="I217" s="25">
        <v>15.6</v>
      </c>
      <c r="J217" s="31">
        <f t="shared" si="24"/>
        <v>3267.45</v>
      </c>
      <c r="K217" s="24">
        <f t="shared" si="25"/>
        <v>1742.4999999999995</v>
      </c>
      <c r="L217" s="25">
        <f t="shared" si="20"/>
        <v>1.8495520740457689</v>
      </c>
      <c r="M217" s="28">
        <v>0.58099999999999996</v>
      </c>
      <c r="N217" s="29">
        <v>25.5</v>
      </c>
      <c r="O217" s="9"/>
    </row>
    <row r="218" spans="2:15" ht="17">
      <c r="B218" s="27">
        <v>45953.94456822917</v>
      </c>
      <c r="C218" s="24">
        <v>201</v>
      </c>
      <c r="D218" s="26">
        <f t="shared" si="21"/>
        <v>3.35</v>
      </c>
      <c r="E218" s="26">
        <v>5.6</v>
      </c>
      <c r="F218" s="26">
        <f t="shared" si="23"/>
        <v>-0.10000000000000053</v>
      </c>
      <c r="G218" s="25">
        <f t="shared" ref="G218:G281" si="26">ABS(SLOPE(E209:E218,_xlfn.SEQUENCE(10)))</f>
        <v>0.10000000000000005</v>
      </c>
      <c r="H218" s="24">
        <f t="shared" si="22"/>
        <v>935.4</v>
      </c>
      <c r="I218" s="25">
        <v>15.59</v>
      </c>
      <c r="J218" s="31">
        <f t="shared" si="24"/>
        <v>3283.04</v>
      </c>
      <c r="K218" s="24">
        <f t="shared" si="25"/>
        <v>1742.5000000000007</v>
      </c>
      <c r="L218" s="25">
        <f t="shared" ref="L218:L281" si="27">K218/AVERAGE(H209:H218)</f>
        <v>1.8487279054469845</v>
      </c>
      <c r="M218" s="28">
        <v>0.58099999999999996</v>
      </c>
      <c r="N218" s="29">
        <v>25.5</v>
      </c>
      <c r="O218" s="9"/>
    </row>
    <row r="219" spans="2:15" ht="17">
      <c r="B219" s="27">
        <v>45953.945262731482</v>
      </c>
      <c r="C219" s="24">
        <v>202</v>
      </c>
      <c r="D219" s="26">
        <f t="shared" si="21"/>
        <v>3.3666666666666667</v>
      </c>
      <c r="E219" s="26">
        <v>5.5</v>
      </c>
      <c r="F219" s="26">
        <f t="shared" si="23"/>
        <v>-9.9999999999999645E-2</v>
      </c>
      <c r="G219" s="25">
        <f t="shared" si="26"/>
        <v>0.10000000000000002</v>
      </c>
      <c r="H219" s="24">
        <f t="shared" si="22"/>
        <v>935.4</v>
      </c>
      <c r="I219" s="25">
        <v>15.59</v>
      </c>
      <c r="J219" s="31">
        <f t="shared" si="24"/>
        <v>3298.63</v>
      </c>
      <c r="K219" s="24">
        <f t="shared" si="25"/>
        <v>1742.5000000000002</v>
      </c>
      <c r="L219" s="25">
        <f t="shared" si="27"/>
        <v>1.851202617712052</v>
      </c>
      <c r="M219" s="28">
        <v>0.58099999999999996</v>
      </c>
      <c r="N219" s="29">
        <v>25.5</v>
      </c>
      <c r="O219" s="9"/>
    </row>
    <row r="220" spans="2:15" ht="17">
      <c r="B220" s="27">
        <v>45953.945957233795</v>
      </c>
      <c r="C220" s="24">
        <v>203</v>
      </c>
      <c r="D220" s="26">
        <f t="shared" si="21"/>
        <v>3.3833333333333333</v>
      </c>
      <c r="E220" s="26">
        <v>5.5</v>
      </c>
      <c r="F220" s="26">
        <f t="shared" si="23"/>
        <v>0</v>
      </c>
      <c r="G220" s="25">
        <f t="shared" si="26"/>
        <v>9.4545454545454558E-2</v>
      </c>
      <c r="H220" s="24">
        <f t="shared" si="22"/>
        <v>931.19999999999993</v>
      </c>
      <c r="I220" s="25">
        <v>15.52</v>
      </c>
      <c r="J220" s="31">
        <f t="shared" si="24"/>
        <v>3314.15</v>
      </c>
      <c r="K220" s="24">
        <f t="shared" si="25"/>
        <v>1647.4545454545457</v>
      </c>
      <c r="L220" s="25">
        <f t="shared" si="27"/>
        <v>1.7533573280699719</v>
      </c>
      <c r="M220" s="28">
        <v>0.58099999999999996</v>
      </c>
      <c r="N220" s="29">
        <v>25.5</v>
      </c>
      <c r="O220" s="9"/>
    </row>
    <row r="221" spans="2:15" ht="17">
      <c r="B221" s="27">
        <v>45953.946651736114</v>
      </c>
      <c r="C221" s="24">
        <v>204</v>
      </c>
      <c r="D221" s="26">
        <f t="shared" si="21"/>
        <v>3.4</v>
      </c>
      <c r="E221" s="26">
        <v>5.4</v>
      </c>
      <c r="F221" s="26">
        <f t="shared" si="23"/>
        <v>-9.9999999999999645E-2</v>
      </c>
      <c r="G221" s="25">
        <f t="shared" si="26"/>
        <v>9.0303030303030288E-2</v>
      </c>
      <c r="H221" s="24">
        <f t="shared" si="22"/>
        <v>930.6</v>
      </c>
      <c r="I221" s="25">
        <v>15.51</v>
      </c>
      <c r="J221" s="31">
        <f t="shared" si="24"/>
        <v>3329.6600000000003</v>
      </c>
      <c r="K221" s="24">
        <f t="shared" si="25"/>
        <v>1573.5303030303028</v>
      </c>
      <c r="L221" s="25">
        <f t="shared" si="27"/>
        <v>1.6776807222687464</v>
      </c>
      <c r="M221" s="28">
        <v>0.58099999999999996</v>
      </c>
      <c r="N221" s="29">
        <v>25.5</v>
      </c>
      <c r="O221" s="9"/>
    </row>
    <row r="222" spans="2:15" ht="17">
      <c r="B222" s="27">
        <v>45953.947346238427</v>
      </c>
      <c r="C222" s="24">
        <v>205</v>
      </c>
      <c r="D222" s="26">
        <f t="shared" si="21"/>
        <v>3.4166666666666665</v>
      </c>
      <c r="E222" s="26">
        <v>5.3</v>
      </c>
      <c r="F222" s="26">
        <f t="shared" si="23"/>
        <v>-0.10000000000000053</v>
      </c>
      <c r="G222" s="25">
        <f t="shared" si="26"/>
        <v>8.7272727272727266E-2</v>
      </c>
      <c r="H222" s="24">
        <f t="shared" si="22"/>
        <v>930.6</v>
      </c>
      <c r="I222" s="25">
        <v>15.51</v>
      </c>
      <c r="J222" s="31">
        <f t="shared" si="24"/>
        <v>3345.1700000000005</v>
      </c>
      <c r="K222" s="24">
        <f t="shared" si="25"/>
        <v>1520.7272727272725</v>
      </c>
      <c r="L222" s="25">
        <f t="shared" si="27"/>
        <v>1.6241880516151581</v>
      </c>
      <c r="M222" s="28">
        <v>0.57999999999999996</v>
      </c>
      <c r="N222" s="29">
        <v>25.5</v>
      </c>
      <c r="O222" s="9"/>
    </row>
    <row r="223" spans="2:15" ht="17">
      <c r="B223" s="27">
        <v>45953.948040740739</v>
      </c>
      <c r="C223" s="24">
        <v>206</v>
      </c>
      <c r="D223" s="26">
        <f t="shared" si="21"/>
        <v>3.4333333333333331</v>
      </c>
      <c r="E223" s="26">
        <v>5.2</v>
      </c>
      <c r="F223" s="26">
        <f t="shared" si="23"/>
        <v>-9.9999999999999645E-2</v>
      </c>
      <c r="G223" s="25">
        <f t="shared" si="26"/>
        <v>8.5454545454545464E-2</v>
      </c>
      <c r="H223" s="24">
        <f t="shared" si="22"/>
        <v>929.4</v>
      </c>
      <c r="I223" s="25">
        <v>15.49</v>
      </c>
      <c r="J223" s="31">
        <f t="shared" si="24"/>
        <v>3360.6600000000003</v>
      </c>
      <c r="K223" s="24">
        <f t="shared" si="25"/>
        <v>1489.0454545454547</v>
      </c>
      <c r="L223" s="25">
        <f t="shared" si="27"/>
        <v>1.5935163890088768</v>
      </c>
      <c r="M223" s="28">
        <v>0.58099999999999996</v>
      </c>
      <c r="N223" s="29">
        <v>25.5</v>
      </c>
      <c r="O223" s="9"/>
    </row>
    <row r="224" spans="2:15" ht="17">
      <c r="B224" s="27">
        <v>45953.948735243059</v>
      </c>
      <c r="C224" s="24">
        <v>207</v>
      </c>
      <c r="D224" s="26">
        <f t="shared" si="21"/>
        <v>3.45</v>
      </c>
      <c r="E224" s="26">
        <v>5.0999999999999996</v>
      </c>
      <c r="F224" s="26">
        <f t="shared" si="23"/>
        <v>-0.10000000000000053</v>
      </c>
      <c r="G224" s="25">
        <f t="shared" si="26"/>
        <v>8.4848484848484854E-2</v>
      </c>
      <c r="H224" s="24">
        <f t="shared" si="22"/>
        <v>929.4</v>
      </c>
      <c r="I224" s="25">
        <v>15.49</v>
      </c>
      <c r="J224" s="31">
        <f t="shared" si="24"/>
        <v>3376.15</v>
      </c>
      <c r="K224" s="24">
        <f t="shared" si="25"/>
        <v>1478.4848484848487</v>
      </c>
      <c r="L224" s="25">
        <f t="shared" si="27"/>
        <v>1.5842493340243118</v>
      </c>
      <c r="M224" s="28">
        <v>0.57999999999999996</v>
      </c>
      <c r="N224" s="29">
        <v>25.5</v>
      </c>
      <c r="O224" s="9"/>
    </row>
    <row r="225" spans="2:15" ht="17">
      <c r="B225" s="27">
        <v>45953.949429745371</v>
      </c>
      <c r="C225" s="24">
        <v>208</v>
      </c>
      <c r="D225" s="26">
        <f t="shared" si="21"/>
        <v>3.4666666666666668</v>
      </c>
      <c r="E225" s="26">
        <v>5</v>
      </c>
      <c r="F225" s="26">
        <f t="shared" si="23"/>
        <v>-9.9999999999999645E-2</v>
      </c>
      <c r="G225" s="25">
        <f t="shared" si="26"/>
        <v>8.545454545454545E-2</v>
      </c>
      <c r="H225" s="24">
        <f t="shared" si="22"/>
        <v>930</v>
      </c>
      <c r="I225" s="25">
        <v>15.5</v>
      </c>
      <c r="J225" s="31">
        <f t="shared" si="24"/>
        <v>3391.65</v>
      </c>
      <c r="K225" s="24">
        <f t="shared" si="25"/>
        <v>1489.0454545454545</v>
      </c>
      <c r="L225" s="25">
        <f t="shared" si="27"/>
        <v>1.597002847002847</v>
      </c>
      <c r="M225" s="28">
        <v>0.57899999999999996</v>
      </c>
      <c r="N225" s="29">
        <v>25.5</v>
      </c>
      <c r="O225" s="9"/>
    </row>
    <row r="226" spans="2:15" ht="17">
      <c r="B226" s="27">
        <v>45953.950124247684</v>
      </c>
      <c r="C226" s="24">
        <v>209</v>
      </c>
      <c r="D226" s="26">
        <f t="shared" si="21"/>
        <v>3.4833333333333334</v>
      </c>
      <c r="E226" s="26">
        <v>4.9000000000000004</v>
      </c>
      <c r="F226" s="26">
        <f t="shared" si="23"/>
        <v>-9.9999999999999645E-2</v>
      </c>
      <c r="G226" s="25">
        <f t="shared" si="26"/>
        <v>8.7272727272727252E-2</v>
      </c>
      <c r="H226" s="24">
        <f t="shared" si="22"/>
        <v>929.4</v>
      </c>
      <c r="I226" s="25">
        <v>15.49</v>
      </c>
      <c r="J226" s="31">
        <f t="shared" si="24"/>
        <v>3407.14</v>
      </c>
      <c r="K226" s="24">
        <f t="shared" si="25"/>
        <v>1520.7272727272723</v>
      </c>
      <c r="L226" s="25">
        <f t="shared" si="27"/>
        <v>1.63213694027011</v>
      </c>
      <c r="M226" s="28">
        <v>0.57799999999999996</v>
      </c>
      <c r="N226" s="29">
        <v>25.5</v>
      </c>
      <c r="O226" s="9"/>
    </row>
    <row r="227" spans="2:15" ht="17">
      <c r="B227" s="27">
        <v>45953.950818750003</v>
      </c>
      <c r="C227" s="24">
        <v>210</v>
      </c>
      <c r="D227" s="26">
        <f t="shared" si="21"/>
        <v>3.5</v>
      </c>
      <c r="E227" s="26">
        <v>4.9000000000000004</v>
      </c>
      <c r="F227" s="26">
        <f t="shared" si="23"/>
        <v>0</v>
      </c>
      <c r="G227" s="25">
        <f t="shared" si="26"/>
        <v>8.4848484848484812E-2</v>
      </c>
      <c r="H227" s="24">
        <f t="shared" si="22"/>
        <v>928.80000000000007</v>
      </c>
      <c r="I227" s="25">
        <v>15.48</v>
      </c>
      <c r="J227" s="31">
        <f t="shared" si="24"/>
        <v>3422.62</v>
      </c>
      <c r="K227" s="24">
        <f t="shared" si="25"/>
        <v>1478.4848484848478</v>
      </c>
      <c r="L227" s="25">
        <f t="shared" si="27"/>
        <v>1.5880269473103135</v>
      </c>
      <c r="M227" s="28">
        <v>0.57700000000000007</v>
      </c>
      <c r="N227" s="29">
        <v>25.5</v>
      </c>
      <c r="O227" s="9"/>
    </row>
    <row r="228" spans="2:15" ht="17">
      <c r="B228" s="27">
        <v>45953.951513252316</v>
      </c>
      <c r="C228" s="24">
        <v>211</v>
      </c>
      <c r="D228" s="26">
        <f t="shared" si="21"/>
        <v>3.5166666666666666</v>
      </c>
      <c r="E228" s="26">
        <v>4.8</v>
      </c>
      <c r="F228" s="26">
        <f t="shared" si="23"/>
        <v>-0.10000000000000053</v>
      </c>
      <c r="G228" s="25">
        <f t="shared" si="26"/>
        <v>8.4848484848484854E-2</v>
      </c>
      <c r="H228" s="24">
        <f t="shared" si="22"/>
        <v>933.6</v>
      </c>
      <c r="I228" s="25">
        <v>15.56</v>
      </c>
      <c r="J228" s="31">
        <f t="shared" si="24"/>
        <v>3438.18</v>
      </c>
      <c r="K228" s="24">
        <f t="shared" si="25"/>
        <v>1478.4848484848487</v>
      </c>
      <c r="L228" s="25">
        <f t="shared" si="27"/>
        <v>1.5883340299996227</v>
      </c>
      <c r="M228" s="28">
        <v>0.57700000000000007</v>
      </c>
      <c r="N228" s="29">
        <v>25.6</v>
      </c>
      <c r="O228" s="9"/>
    </row>
    <row r="229" spans="2:15" ht="17">
      <c r="B229" s="27">
        <v>45953.952207754628</v>
      </c>
      <c r="C229" s="24">
        <v>212</v>
      </c>
      <c r="D229" s="26">
        <f t="shared" si="21"/>
        <v>3.5333333333333332</v>
      </c>
      <c r="E229" s="26">
        <v>4.7</v>
      </c>
      <c r="F229" s="26">
        <f t="shared" si="23"/>
        <v>-9.9999999999999645E-2</v>
      </c>
      <c r="G229" s="25">
        <f t="shared" si="26"/>
        <v>8.7272727272727266E-2</v>
      </c>
      <c r="H229" s="24">
        <f t="shared" si="22"/>
        <v>946.8</v>
      </c>
      <c r="I229" s="25">
        <v>15.78</v>
      </c>
      <c r="J229" s="31">
        <f t="shared" si="24"/>
        <v>3453.96</v>
      </c>
      <c r="K229" s="24">
        <f t="shared" si="25"/>
        <v>1520.7272727272725</v>
      </c>
      <c r="L229" s="25">
        <f t="shared" si="27"/>
        <v>1.6317166384764401</v>
      </c>
      <c r="M229" s="28">
        <v>0.57799999999999996</v>
      </c>
      <c r="N229" s="29">
        <v>25.6</v>
      </c>
      <c r="O229" s="9"/>
    </row>
    <row r="230" spans="2:15" ht="17">
      <c r="B230" s="27">
        <v>45953.952902256948</v>
      </c>
      <c r="C230" s="24">
        <v>213</v>
      </c>
      <c r="D230" s="26">
        <f t="shared" si="21"/>
        <v>3.55</v>
      </c>
      <c r="E230" s="26">
        <v>4.5999999999999996</v>
      </c>
      <c r="F230" s="26">
        <f t="shared" si="23"/>
        <v>-0.10000000000000053</v>
      </c>
      <c r="G230" s="25">
        <f t="shared" si="26"/>
        <v>8.5454545454545491E-2</v>
      </c>
      <c r="H230" s="24">
        <f t="shared" si="22"/>
        <v>946.19999999999993</v>
      </c>
      <c r="I230" s="25">
        <v>15.77</v>
      </c>
      <c r="J230" s="31">
        <f t="shared" si="24"/>
        <v>3469.73</v>
      </c>
      <c r="K230" s="24">
        <f t="shared" si="25"/>
        <v>1489.0454545454554</v>
      </c>
      <c r="L230" s="25">
        <f t="shared" si="27"/>
        <v>1.5951551769137584</v>
      </c>
      <c r="M230" s="28">
        <v>0.57700000000000007</v>
      </c>
      <c r="N230" s="29">
        <v>25.6</v>
      </c>
      <c r="O230" s="9"/>
    </row>
    <row r="231" spans="2:15" ht="17">
      <c r="B231" s="27">
        <v>45953.95359675926</v>
      </c>
      <c r="C231" s="24">
        <v>214</v>
      </c>
      <c r="D231" s="26">
        <f t="shared" si="21"/>
        <v>3.5666666666666669</v>
      </c>
      <c r="E231" s="26">
        <v>4.5</v>
      </c>
      <c r="F231" s="26">
        <f t="shared" si="23"/>
        <v>-9.9999999999999645E-2</v>
      </c>
      <c r="G231" s="25">
        <f t="shared" si="26"/>
        <v>8.4848484848484854E-2</v>
      </c>
      <c r="H231" s="24">
        <f t="shared" si="22"/>
        <v>945.6</v>
      </c>
      <c r="I231" s="25">
        <v>15.76</v>
      </c>
      <c r="J231" s="31">
        <f t="shared" si="24"/>
        <v>3485.4900000000002</v>
      </c>
      <c r="K231" s="24">
        <f t="shared" si="25"/>
        <v>1478.4848484848487</v>
      </c>
      <c r="L231" s="25">
        <f t="shared" si="27"/>
        <v>1.5813010422520786</v>
      </c>
      <c r="M231" s="28">
        <v>0.57799999999999996</v>
      </c>
      <c r="N231" s="29">
        <v>25.6</v>
      </c>
      <c r="O231" s="9"/>
    </row>
    <row r="232" spans="2:15" ht="17">
      <c r="B232" s="27">
        <v>45953.954291261573</v>
      </c>
      <c r="C232" s="24">
        <v>215</v>
      </c>
      <c r="D232" s="26">
        <f t="shared" si="21"/>
        <v>3.5833333333333335</v>
      </c>
      <c r="E232" s="26">
        <v>4.4000000000000004</v>
      </c>
      <c r="F232" s="26">
        <f t="shared" si="23"/>
        <v>-9.9999999999999645E-2</v>
      </c>
      <c r="G232" s="25">
        <f t="shared" si="26"/>
        <v>8.545454545454545E-2</v>
      </c>
      <c r="H232" s="24">
        <f t="shared" si="22"/>
        <v>945</v>
      </c>
      <c r="I232" s="25">
        <v>15.75</v>
      </c>
      <c r="J232" s="31">
        <f t="shared" si="24"/>
        <v>3501.2400000000002</v>
      </c>
      <c r="K232" s="24">
        <f t="shared" si="25"/>
        <v>1489.0454545454545</v>
      </c>
      <c r="L232" s="25">
        <f t="shared" si="27"/>
        <v>1.5901470008601422</v>
      </c>
      <c r="M232" s="28">
        <v>0.57799999999999996</v>
      </c>
      <c r="N232" s="29">
        <v>25.6</v>
      </c>
      <c r="O232" s="9"/>
    </row>
    <row r="233" spans="2:15" ht="17">
      <c r="B233" s="27">
        <v>45953.954985763892</v>
      </c>
      <c r="C233" s="24">
        <v>216</v>
      </c>
      <c r="D233" s="26">
        <f t="shared" si="21"/>
        <v>3.6</v>
      </c>
      <c r="E233" s="26">
        <v>4.3</v>
      </c>
      <c r="F233" s="26">
        <f t="shared" si="23"/>
        <v>-0.10000000000000053</v>
      </c>
      <c r="G233" s="25">
        <f t="shared" si="26"/>
        <v>8.727272727272728E-2</v>
      </c>
      <c r="H233" s="24">
        <f t="shared" si="22"/>
        <v>939.6</v>
      </c>
      <c r="I233" s="25">
        <v>15.66</v>
      </c>
      <c r="J233" s="31">
        <f t="shared" si="24"/>
        <v>3516.9</v>
      </c>
      <c r="K233" s="24">
        <f t="shared" si="25"/>
        <v>1520.7272727272727</v>
      </c>
      <c r="L233" s="25">
        <f t="shared" si="27"/>
        <v>1.6222129125354929</v>
      </c>
      <c r="M233" s="28">
        <v>0.57700000000000007</v>
      </c>
      <c r="N233" s="29">
        <v>25.6</v>
      </c>
      <c r="O233" s="9"/>
    </row>
    <row r="234" spans="2:15" ht="17">
      <c r="B234" s="27">
        <v>45953.955680266205</v>
      </c>
      <c r="C234" s="24">
        <v>217</v>
      </c>
      <c r="D234" s="26">
        <f t="shared" si="21"/>
        <v>3.6166666666666667</v>
      </c>
      <c r="E234" s="26">
        <v>4.2</v>
      </c>
      <c r="F234" s="26">
        <f t="shared" si="23"/>
        <v>-9.9999999999999645E-2</v>
      </c>
      <c r="G234" s="25">
        <f t="shared" si="26"/>
        <v>9.0303030303030316E-2</v>
      </c>
      <c r="H234" s="24">
        <f t="shared" si="22"/>
        <v>927</v>
      </c>
      <c r="I234" s="25">
        <v>15.45</v>
      </c>
      <c r="J234" s="31">
        <f t="shared" si="24"/>
        <v>3532.35</v>
      </c>
      <c r="K234" s="24">
        <f t="shared" si="25"/>
        <v>1573.5303030303032</v>
      </c>
      <c r="L234" s="25">
        <f t="shared" si="27"/>
        <v>1.6789695935022442</v>
      </c>
      <c r="M234" s="28">
        <v>0.57799999999999996</v>
      </c>
      <c r="N234" s="29">
        <v>25.6</v>
      </c>
      <c r="O234" s="9"/>
    </row>
    <row r="235" spans="2:15" ht="17">
      <c r="B235" s="27">
        <v>45953.956374768517</v>
      </c>
      <c r="C235" s="24">
        <v>218</v>
      </c>
      <c r="D235" s="26">
        <f t="shared" si="21"/>
        <v>3.6333333333333333</v>
      </c>
      <c r="E235" s="26">
        <v>4.2</v>
      </c>
      <c r="F235" s="26">
        <f t="shared" si="23"/>
        <v>0</v>
      </c>
      <c r="G235" s="25">
        <f t="shared" si="26"/>
        <v>8.9090909090909109E-2</v>
      </c>
      <c r="H235" s="24">
        <f t="shared" si="22"/>
        <v>927.6</v>
      </c>
      <c r="I235" s="25">
        <v>15.46</v>
      </c>
      <c r="J235" s="31">
        <f t="shared" si="24"/>
        <v>3547.81</v>
      </c>
      <c r="K235" s="24">
        <f t="shared" si="25"/>
        <v>1552.4090909090912</v>
      </c>
      <c r="L235" s="25">
        <f t="shared" si="27"/>
        <v>1.6568573801539992</v>
      </c>
      <c r="M235" s="28">
        <v>0.57799999999999996</v>
      </c>
      <c r="N235" s="29">
        <v>25.6</v>
      </c>
      <c r="O235" s="9"/>
    </row>
    <row r="236" spans="2:15" ht="17">
      <c r="B236" s="27">
        <v>45953.957069270837</v>
      </c>
      <c r="C236" s="24">
        <v>219</v>
      </c>
      <c r="D236" s="26">
        <f t="shared" si="21"/>
        <v>3.65</v>
      </c>
      <c r="E236" s="26">
        <v>4.0999999999999996</v>
      </c>
      <c r="F236" s="26">
        <f t="shared" si="23"/>
        <v>-0.10000000000000053</v>
      </c>
      <c r="G236" s="25">
        <f t="shared" si="26"/>
        <v>9.0303030303030316E-2</v>
      </c>
      <c r="H236" s="24">
        <f t="shared" si="22"/>
        <v>927.6</v>
      </c>
      <c r="I236" s="25">
        <v>15.46</v>
      </c>
      <c r="J236" s="31">
        <f t="shared" si="24"/>
        <v>3563.27</v>
      </c>
      <c r="K236" s="24">
        <f t="shared" si="25"/>
        <v>1573.5303030303032</v>
      </c>
      <c r="L236" s="25">
        <f t="shared" si="27"/>
        <v>1.679722349997121</v>
      </c>
      <c r="M236" s="28">
        <v>0.57899999999999996</v>
      </c>
      <c r="N236" s="29">
        <v>25.6</v>
      </c>
      <c r="O236" s="9"/>
    </row>
    <row r="237" spans="2:15" ht="17">
      <c r="B237" s="27">
        <v>45953.957763773149</v>
      </c>
      <c r="C237" s="24">
        <v>220</v>
      </c>
      <c r="D237" s="26">
        <f t="shared" si="21"/>
        <v>3.6666666666666665</v>
      </c>
      <c r="E237" s="26">
        <v>4</v>
      </c>
      <c r="F237" s="26">
        <f t="shared" si="23"/>
        <v>-9.9999999999999645E-2</v>
      </c>
      <c r="G237" s="25">
        <f t="shared" si="26"/>
        <v>8.727272727272728E-2</v>
      </c>
      <c r="H237" s="24">
        <f t="shared" si="22"/>
        <v>926.4</v>
      </c>
      <c r="I237" s="25">
        <v>15.44</v>
      </c>
      <c r="J237" s="31">
        <f t="shared" si="24"/>
        <v>3578.71</v>
      </c>
      <c r="K237" s="24">
        <f t="shared" si="25"/>
        <v>1520.7272727272727</v>
      </c>
      <c r="L237" s="25">
        <f t="shared" si="27"/>
        <v>1.6237718332663558</v>
      </c>
      <c r="M237" s="28">
        <v>0.57999999999999996</v>
      </c>
      <c r="N237" s="29">
        <v>25.6</v>
      </c>
      <c r="O237" s="9"/>
    </row>
    <row r="238" spans="2:15" ht="17">
      <c r="B238" s="27">
        <v>45953.958458275461</v>
      </c>
      <c r="C238" s="24">
        <v>221</v>
      </c>
      <c r="D238" s="26">
        <f t="shared" si="21"/>
        <v>3.6833333333333331</v>
      </c>
      <c r="E238" s="26">
        <v>3.9</v>
      </c>
      <c r="F238" s="26">
        <f t="shared" si="23"/>
        <v>-0.10000000000000009</v>
      </c>
      <c r="G238" s="25">
        <f t="shared" si="26"/>
        <v>8.5454545454545464E-2</v>
      </c>
      <c r="H238" s="24">
        <f t="shared" si="22"/>
        <v>924.6</v>
      </c>
      <c r="I238" s="25">
        <v>15.41</v>
      </c>
      <c r="J238" s="31">
        <f t="shared" si="24"/>
        <v>3594.12</v>
      </c>
      <c r="K238" s="24">
        <f t="shared" si="25"/>
        <v>1489.0454545454547</v>
      </c>
      <c r="L238" s="25">
        <f t="shared" si="27"/>
        <v>1.5914726332194589</v>
      </c>
      <c r="M238" s="28">
        <v>0.58099999999999996</v>
      </c>
      <c r="N238" s="29">
        <v>25.5</v>
      </c>
      <c r="O238" s="9"/>
    </row>
    <row r="239" spans="2:15" ht="17">
      <c r="B239" s="27">
        <v>45953.959152777781</v>
      </c>
      <c r="C239" s="24">
        <v>222</v>
      </c>
      <c r="D239" s="26">
        <f t="shared" si="21"/>
        <v>3.7</v>
      </c>
      <c r="E239" s="26">
        <v>3.8</v>
      </c>
      <c r="F239" s="26">
        <f t="shared" si="23"/>
        <v>-0.10000000000000009</v>
      </c>
      <c r="G239" s="25">
        <f t="shared" si="26"/>
        <v>8.4848484848484867E-2</v>
      </c>
      <c r="H239" s="24">
        <f t="shared" si="22"/>
        <v>918.6</v>
      </c>
      <c r="I239" s="25">
        <v>15.31</v>
      </c>
      <c r="J239" s="31">
        <f t="shared" si="24"/>
        <v>3609.43</v>
      </c>
      <c r="K239" s="24">
        <f t="shared" si="25"/>
        <v>1478.484848484849</v>
      </c>
      <c r="L239" s="25">
        <f t="shared" si="27"/>
        <v>1.5849626385421076</v>
      </c>
      <c r="M239" s="28">
        <v>0.58200000000000007</v>
      </c>
      <c r="N239" s="29">
        <v>25.5</v>
      </c>
      <c r="O239" s="9"/>
    </row>
    <row r="240" spans="2:15" ht="17">
      <c r="B240" s="27">
        <v>45953.959847280094</v>
      </c>
      <c r="C240" s="24">
        <v>223</v>
      </c>
      <c r="D240" s="26">
        <f t="shared" si="21"/>
        <v>3.7166666666666668</v>
      </c>
      <c r="E240" s="26">
        <v>3.7</v>
      </c>
      <c r="F240" s="26">
        <f t="shared" si="23"/>
        <v>-9.9999999999999645E-2</v>
      </c>
      <c r="G240" s="25">
        <f t="shared" si="26"/>
        <v>8.5454545454545491E-2</v>
      </c>
      <c r="H240" s="24">
        <f t="shared" si="22"/>
        <v>918.6</v>
      </c>
      <c r="I240" s="25">
        <v>15.31</v>
      </c>
      <c r="J240" s="31">
        <f t="shared" si="24"/>
        <v>3624.74</v>
      </c>
      <c r="K240" s="24">
        <f t="shared" si="25"/>
        <v>1489.0454545454554</v>
      </c>
      <c r="L240" s="25">
        <f t="shared" si="27"/>
        <v>1.6010208530045968</v>
      </c>
      <c r="M240" s="28">
        <v>0.58200000000000007</v>
      </c>
      <c r="N240" s="29">
        <v>25.5</v>
      </c>
      <c r="O240" s="9"/>
    </row>
    <row r="241" spans="2:15" ht="17">
      <c r="B241" s="27">
        <v>45953.960541782406</v>
      </c>
      <c r="C241" s="24">
        <v>224</v>
      </c>
      <c r="D241" s="26">
        <f t="shared" si="21"/>
        <v>3.7333333333333334</v>
      </c>
      <c r="E241" s="26">
        <v>3.7</v>
      </c>
      <c r="F241" s="26">
        <f t="shared" si="23"/>
        <v>0</v>
      </c>
      <c r="G241" s="25">
        <f t="shared" si="26"/>
        <v>8.1818181818181818E-2</v>
      </c>
      <c r="H241" s="24">
        <f t="shared" si="22"/>
        <v>918.6</v>
      </c>
      <c r="I241" s="25">
        <v>15.31</v>
      </c>
      <c r="J241" s="31">
        <f t="shared" si="24"/>
        <v>3640.0499999999997</v>
      </c>
      <c r="K241" s="24">
        <f t="shared" si="25"/>
        <v>1425.6818181818182</v>
      </c>
      <c r="L241" s="25">
        <f t="shared" si="27"/>
        <v>1.5373553077357425</v>
      </c>
      <c r="M241" s="28">
        <v>0.58299999999999996</v>
      </c>
      <c r="N241" s="29">
        <v>25.5</v>
      </c>
      <c r="O241" s="9"/>
    </row>
    <row r="242" spans="2:15" ht="17">
      <c r="B242" s="27">
        <v>45953.961236284726</v>
      </c>
      <c r="C242" s="24">
        <v>225</v>
      </c>
      <c r="D242" s="26">
        <f t="shared" si="21"/>
        <v>3.75</v>
      </c>
      <c r="E242" s="26">
        <v>3.6</v>
      </c>
      <c r="F242" s="26">
        <f t="shared" si="23"/>
        <v>-0.10000000000000009</v>
      </c>
      <c r="G242" s="25">
        <f t="shared" si="26"/>
        <v>8.0606060606060584E-2</v>
      </c>
      <c r="H242" s="24">
        <f t="shared" si="22"/>
        <v>918.6</v>
      </c>
      <c r="I242" s="25">
        <v>15.31</v>
      </c>
      <c r="J242" s="31">
        <f t="shared" si="24"/>
        <v>3655.3599999999997</v>
      </c>
      <c r="K242" s="24">
        <f t="shared" si="25"/>
        <v>1404.5606060606056</v>
      </c>
      <c r="L242" s="25">
        <f t="shared" si="27"/>
        <v>1.518903674691372</v>
      </c>
      <c r="M242" s="28">
        <v>0.58299999999999996</v>
      </c>
      <c r="N242" s="29">
        <v>25.5</v>
      </c>
      <c r="O242" s="9"/>
    </row>
    <row r="243" spans="2:15" ht="17">
      <c r="B243" s="27">
        <v>45953.961930787038</v>
      </c>
      <c r="C243" s="24">
        <v>226</v>
      </c>
      <c r="D243" s="26">
        <f t="shared" si="21"/>
        <v>3.7666666666666666</v>
      </c>
      <c r="E243" s="26">
        <v>3.5</v>
      </c>
      <c r="F243" s="26">
        <f t="shared" si="23"/>
        <v>-0.10000000000000009</v>
      </c>
      <c r="G243" s="25">
        <f t="shared" si="26"/>
        <v>8.1818181818181804E-2</v>
      </c>
      <c r="H243" s="24">
        <f t="shared" si="22"/>
        <v>917.4</v>
      </c>
      <c r="I243" s="25">
        <v>15.29</v>
      </c>
      <c r="J243" s="31">
        <f t="shared" si="24"/>
        <v>3670.6499999999996</v>
      </c>
      <c r="K243" s="24">
        <f t="shared" si="25"/>
        <v>1425.6818181818178</v>
      </c>
      <c r="L243" s="25">
        <f t="shared" si="27"/>
        <v>1.545454545454545</v>
      </c>
      <c r="M243" s="28">
        <v>0.58299999999999996</v>
      </c>
      <c r="N243" s="29">
        <v>25.6</v>
      </c>
      <c r="O243" s="9"/>
    </row>
    <row r="244" spans="2:15" ht="17">
      <c r="B244" s="27">
        <v>45953.96262528935</v>
      </c>
      <c r="C244" s="24">
        <v>227</v>
      </c>
      <c r="D244" s="26">
        <f t="shared" si="21"/>
        <v>3.7833333333333332</v>
      </c>
      <c r="E244" s="26">
        <v>3.4</v>
      </c>
      <c r="F244" s="26">
        <f t="shared" si="23"/>
        <v>-0.10000000000000009</v>
      </c>
      <c r="G244" s="25">
        <f t="shared" si="26"/>
        <v>8.5454545454545436E-2</v>
      </c>
      <c r="H244" s="24">
        <f t="shared" si="22"/>
        <v>918.6</v>
      </c>
      <c r="I244" s="25">
        <v>15.31</v>
      </c>
      <c r="J244" s="31">
        <f t="shared" si="24"/>
        <v>3685.9599999999996</v>
      </c>
      <c r="K244" s="24">
        <f t="shared" si="25"/>
        <v>1489.0454545454543</v>
      </c>
      <c r="L244" s="25">
        <f t="shared" si="27"/>
        <v>1.6156125410080224</v>
      </c>
      <c r="M244" s="28">
        <v>0.58200000000000007</v>
      </c>
      <c r="N244" s="29">
        <v>25.6</v>
      </c>
      <c r="O244" s="9"/>
    </row>
    <row r="245" spans="2:15" ht="17">
      <c r="B245" s="27">
        <v>45953.96331979167</v>
      </c>
      <c r="C245" s="24">
        <v>228</v>
      </c>
      <c r="D245" s="26">
        <f t="shared" si="21"/>
        <v>3.8</v>
      </c>
      <c r="E245" s="26">
        <v>3.3</v>
      </c>
      <c r="F245" s="26">
        <f t="shared" si="23"/>
        <v>-0.10000000000000009</v>
      </c>
      <c r="G245" s="25">
        <f t="shared" si="26"/>
        <v>8.484848484848484E-2</v>
      </c>
      <c r="H245" s="24">
        <f t="shared" si="22"/>
        <v>918</v>
      </c>
      <c r="I245" s="25">
        <v>15.3</v>
      </c>
      <c r="J245" s="31">
        <f t="shared" si="24"/>
        <v>3701.2599999999998</v>
      </c>
      <c r="K245" s="24">
        <f t="shared" si="25"/>
        <v>1478.4848484848485</v>
      </c>
      <c r="L245" s="25">
        <f t="shared" si="27"/>
        <v>1.6058269235199831</v>
      </c>
      <c r="M245" s="28">
        <v>0.57999999999999996</v>
      </c>
      <c r="N245" s="29">
        <v>25.6</v>
      </c>
      <c r="O245" s="9"/>
    </row>
    <row r="246" spans="2:15" ht="17">
      <c r="B246" s="27">
        <v>45953.964014293982</v>
      </c>
      <c r="C246" s="24">
        <v>229</v>
      </c>
      <c r="D246" s="26">
        <f t="shared" si="21"/>
        <v>3.8166666666666669</v>
      </c>
      <c r="E246" s="26">
        <v>3.2</v>
      </c>
      <c r="F246" s="26">
        <f t="shared" si="23"/>
        <v>-9.9999999999999645E-2</v>
      </c>
      <c r="G246" s="25">
        <f t="shared" si="26"/>
        <v>8.5454545454545436E-2</v>
      </c>
      <c r="H246" s="24">
        <f t="shared" si="22"/>
        <v>916.19999999999993</v>
      </c>
      <c r="I246" s="25">
        <v>15.27</v>
      </c>
      <c r="J246" s="31">
        <f t="shared" si="24"/>
        <v>3716.5299999999997</v>
      </c>
      <c r="K246" s="24">
        <f t="shared" si="25"/>
        <v>1489.0454545454543</v>
      </c>
      <c r="L246" s="25">
        <f t="shared" si="27"/>
        <v>1.6193021168226696</v>
      </c>
      <c r="M246" s="28">
        <v>0.57899999999999996</v>
      </c>
      <c r="N246" s="29">
        <v>25.6</v>
      </c>
      <c r="O246" s="9"/>
    </row>
    <row r="247" spans="2:15" ht="17">
      <c r="B247" s="27">
        <v>45953.964708796295</v>
      </c>
      <c r="C247" s="24">
        <v>230</v>
      </c>
      <c r="D247" s="26">
        <f t="shared" si="21"/>
        <v>3.8333333333333335</v>
      </c>
      <c r="E247" s="26">
        <v>3.1</v>
      </c>
      <c r="F247" s="26">
        <f t="shared" si="23"/>
        <v>-0.10000000000000009</v>
      </c>
      <c r="G247" s="25">
        <f t="shared" si="26"/>
        <v>8.7272727272727266E-2</v>
      </c>
      <c r="H247" s="24">
        <f t="shared" si="22"/>
        <v>915.6</v>
      </c>
      <c r="I247" s="25">
        <v>15.26</v>
      </c>
      <c r="J247" s="31">
        <f t="shared" si="24"/>
        <v>3731.79</v>
      </c>
      <c r="K247" s="24">
        <f t="shared" si="25"/>
        <v>1520.7272727272725</v>
      </c>
      <c r="L247" s="25">
        <f t="shared" si="27"/>
        <v>1.6556999311114802</v>
      </c>
      <c r="M247" s="28">
        <v>0.57899999999999996</v>
      </c>
      <c r="N247" s="29">
        <v>25.6</v>
      </c>
      <c r="O247" s="9"/>
    </row>
    <row r="248" spans="2:15" ht="17">
      <c r="B248" s="27">
        <v>45953.965403298615</v>
      </c>
      <c r="C248" s="24">
        <v>231</v>
      </c>
      <c r="D248" s="26">
        <f t="shared" si="21"/>
        <v>3.85</v>
      </c>
      <c r="E248" s="26">
        <v>3.1</v>
      </c>
      <c r="F248" s="26">
        <f t="shared" si="23"/>
        <v>0</v>
      </c>
      <c r="G248" s="25">
        <f t="shared" si="26"/>
        <v>8.4848484848484854E-2</v>
      </c>
      <c r="H248" s="24">
        <f t="shared" si="22"/>
        <v>925.8</v>
      </c>
      <c r="I248" s="25">
        <v>15.43</v>
      </c>
      <c r="J248" s="31">
        <f t="shared" si="24"/>
        <v>3747.22</v>
      </c>
      <c r="K248" s="24">
        <f t="shared" si="25"/>
        <v>1478.4848484848487</v>
      </c>
      <c r="L248" s="25">
        <f t="shared" si="27"/>
        <v>1.6094979844163386</v>
      </c>
      <c r="M248" s="28">
        <v>0.57999999999999996</v>
      </c>
      <c r="N248" s="29">
        <v>25.6</v>
      </c>
      <c r="O248" s="9"/>
    </row>
    <row r="249" spans="2:15" ht="17">
      <c r="B249" s="27">
        <v>45953.966097800927</v>
      </c>
      <c r="C249" s="24">
        <v>232</v>
      </c>
      <c r="D249" s="26">
        <f t="shared" si="21"/>
        <v>3.8666666666666667</v>
      </c>
      <c r="E249" s="26">
        <v>3</v>
      </c>
      <c r="F249" s="26">
        <f t="shared" si="23"/>
        <v>-0.10000000000000009</v>
      </c>
      <c r="G249" s="25">
        <f t="shared" si="26"/>
        <v>8.4848484848484867E-2</v>
      </c>
      <c r="H249" s="24">
        <f t="shared" si="22"/>
        <v>933.6</v>
      </c>
      <c r="I249" s="25">
        <v>15.56</v>
      </c>
      <c r="J249" s="31">
        <f t="shared" si="24"/>
        <v>3762.7799999999997</v>
      </c>
      <c r="K249" s="24">
        <f t="shared" si="25"/>
        <v>1478.484848484849</v>
      </c>
      <c r="L249" s="25">
        <f t="shared" si="27"/>
        <v>1.6068740881261263</v>
      </c>
      <c r="M249" s="28">
        <v>0.58099999999999996</v>
      </c>
      <c r="N249" s="29">
        <v>25.6</v>
      </c>
      <c r="O249" s="9"/>
    </row>
    <row r="250" spans="2:15" ht="17">
      <c r="B250" s="27">
        <v>45953.966792303239</v>
      </c>
      <c r="C250" s="24">
        <v>233</v>
      </c>
      <c r="D250" s="26">
        <f t="shared" si="21"/>
        <v>3.8833333333333333</v>
      </c>
      <c r="E250" s="26">
        <v>2.9</v>
      </c>
      <c r="F250" s="26">
        <f t="shared" si="23"/>
        <v>-0.10000000000000009</v>
      </c>
      <c r="G250" s="25">
        <f t="shared" si="26"/>
        <v>8.727272727272728E-2</v>
      </c>
      <c r="H250" s="24">
        <f t="shared" si="22"/>
        <v>933</v>
      </c>
      <c r="I250" s="25">
        <v>15.55</v>
      </c>
      <c r="J250" s="31">
        <f t="shared" si="24"/>
        <v>3778.33</v>
      </c>
      <c r="K250" s="24">
        <f t="shared" si="25"/>
        <v>1520.7272727272727</v>
      </c>
      <c r="L250" s="25">
        <f t="shared" si="27"/>
        <v>1.6502021320043327</v>
      </c>
      <c r="M250" s="28">
        <v>0.58099999999999996</v>
      </c>
      <c r="N250" s="29">
        <v>25.6</v>
      </c>
      <c r="O250" s="9"/>
    </row>
    <row r="251" spans="2:15" ht="17">
      <c r="B251" s="27">
        <v>45953.967486805559</v>
      </c>
      <c r="C251" s="24">
        <v>234</v>
      </c>
      <c r="D251" s="26">
        <f t="shared" si="21"/>
        <v>3.9</v>
      </c>
      <c r="E251" s="26">
        <v>2.9</v>
      </c>
      <c r="F251" s="26">
        <f t="shared" si="23"/>
        <v>0</v>
      </c>
      <c r="G251" s="25">
        <f t="shared" si="26"/>
        <v>0.08</v>
      </c>
      <c r="H251" s="24">
        <f t="shared" si="22"/>
        <v>933</v>
      </c>
      <c r="I251" s="25">
        <v>15.55</v>
      </c>
      <c r="J251" s="31">
        <f t="shared" si="24"/>
        <v>3793.88</v>
      </c>
      <c r="K251" s="24">
        <f t="shared" si="25"/>
        <v>1394</v>
      </c>
      <c r="L251" s="25">
        <f t="shared" si="27"/>
        <v>1.5103252508180023</v>
      </c>
      <c r="M251" s="28">
        <v>0.58099999999999996</v>
      </c>
      <c r="N251" s="29">
        <v>25.6</v>
      </c>
      <c r="O251" s="9"/>
    </row>
    <row r="252" spans="2:15" ht="17">
      <c r="B252" s="27">
        <v>45953.968181307871</v>
      </c>
      <c r="C252" s="24">
        <v>235</v>
      </c>
      <c r="D252" s="26">
        <f t="shared" si="21"/>
        <v>3.9166666666666665</v>
      </c>
      <c r="E252" s="26">
        <v>2.8</v>
      </c>
      <c r="F252" s="26">
        <f t="shared" si="23"/>
        <v>-0.10000000000000009</v>
      </c>
      <c r="G252" s="25">
        <f t="shared" si="26"/>
        <v>7.515151515151515E-2</v>
      </c>
      <c r="H252" s="24">
        <f t="shared" si="22"/>
        <v>932.4</v>
      </c>
      <c r="I252" s="25">
        <v>15.54</v>
      </c>
      <c r="J252" s="31">
        <f t="shared" si="24"/>
        <v>3809.42</v>
      </c>
      <c r="K252" s="24">
        <f t="shared" si="25"/>
        <v>1309.5151515151515</v>
      </c>
      <c r="L252" s="25">
        <f t="shared" si="27"/>
        <v>1.4166722397281919</v>
      </c>
      <c r="M252" s="28">
        <v>0.58099999999999996</v>
      </c>
      <c r="N252" s="29">
        <v>25.6</v>
      </c>
      <c r="O252" s="9"/>
    </row>
    <row r="253" spans="2:15" ht="17">
      <c r="B253" s="27">
        <v>45953.968875810184</v>
      </c>
      <c r="C253" s="24">
        <v>236</v>
      </c>
      <c r="D253" s="26">
        <f t="shared" si="21"/>
        <v>3.9333333333333331</v>
      </c>
      <c r="E253" s="26">
        <v>2.7</v>
      </c>
      <c r="F253" s="26">
        <f t="shared" si="23"/>
        <v>-9.9999999999999645E-2</v>
      </c>
      <c r="G253" s="25">
        <f t="shared" si="26"/>
        <v>7.272727272727271E-2</v>
      </c>
      <c r="H253" s="24">
        <f t="shared" si="22"/>
        <v>922.19999999999993</v>
      </c>
      <c r="I253" s="25">
        <v>15.37</v>
      </c>
      <c r="J253" s="31">
        <f t="shared" si="24"/>
        <v>3824.79</v>
      </c>
      <c r="K253" s="24">
        <f t="shared" si="25"/>
        <v>1267.272727272727</v>
      </c>
      <c r="L253" s="25">
        <f t="shared" si="27"/>
        <v>1.3702615882452389</v>
      </c>
      <c r="M253" s="28">
        <v>0.58099999999999996</v>
      </c>
      <c r="N253" s="29">
        <v>25.6</v>
      </c>
      <c r="O253" s="9"/>
    </row>
    <row r="254" spans="2:15" ht="17">
      <c r="B254" s="27">
        <v>45953.969570312503</v>
      </c>
      <c r="C254" s="24">
        <v>237</v>
      </c>
      <c r="D254" s="26">
        <f t="shared" si="21"/>
        <v>3.95</v>
      </c>
      <c r="E254" s="26">
        <v>2.6</v>
      </c>
      <c r="F254" s="26">
        <f t="shared" si="23"/>
        <v>-0.10000000000000009</v>
      </c>
      <c r="G254" s="25">
        <f t="shared" si="26"/>
        <v>7.272727272727271E-2</v>
      </c>
      <c r="H254" s="24">
        <f t="shared" si="22"/>
        <v>919.8</v>
      </c>
      <c r="I254" s="25">
        <v>15.33</v>
      </c>
      <c r="J254" s="31">
        <f t="shared" si="24"/>
        <v>3840.12</v>
      </c>
      <c r="K254" s="24">
        <f t="shared" si="25"/>
        <v>1267.272727272727</v>
      </c>
      <c r="L254" s="25">
        <f t="shared" si="27"/>
        <v>1.3700838168923275</v>
      </c>
      <c r="M254" s="28">
        <v>0.58099999999999996</v>
      </c>
      <c r="N254" s="29">
        <v>25.6</v>
      </c>
      <c r="O254" s="9"/>
    </row>
    <row r="255" spans="2:15" ht="17">
      <c r="B255" s="27">
        <v>45953.970264814816</v>
      </c>
      <c r="C255" s="24">
        <v>238</v>
      </c>
      <c r="D255" s="26">
        <f t="shared" si="21"/>
        <v>3.9666666666666668</v>
      </c>
      <c r="E255" s="26">
        <v>2.5</v>
      </c>
      <c r="F255" s="26">
        <f t="shared" si="23"/>
        <v>-0.10000000000000009</v>
      </c>
      <c r="G255" s="25">
        <f t="shared" si="26"/>
        <v>7.5151515151515164E-2</v>
      </c>
      <c r="H255" s="24">
        <f t="shared" si="22"/>
        <v>927</v>
      </c>
      <c r="I255" s="25">
        <v>15.45</v>
      </c>
      <c r="J255" s="31">
        <f t="shared" si="24"/>
        <v>3855.5699999999997</v>
      </c>
      <c r="K255" s="24">
        <f t="shared" si="25"/>
        <v>1309.515151515152</v>
      </c>
      <c r="L255" s="25">
        <f t="shared" si="27"/>
        <v>1.4143770672835549</v>
      </c>
      <c r="M255" s="28">
        <v>0.58099999999999996</v>
      </c>
      <c r="N255" s="29">
        <v>25.6</v>
      </c>
      <c r="O255" s="9"/>
    </row>
    <row r="256" spans="2:15" ht="17">
      <c r="B256" s="27">
        <v>45953.970959317128</v>
      </c>
      <c r="C256" s="24">
        <v>239</v>
      </c>
      <c r="D256" s="26">
        <f t="shared" si="21"/>
        <v>3.9833333333333334</v>
      </c>
      <c r="E256" s="26">
        <v>2.4</v>
      </c>
      <c r="F256" s="26">
        <f t="shared" si="23"/>
        <v>-0.10000000000000009</v>
      </c>
      <c r="G256" s="25">
        <f t="shared" si="26"/>
        <v>0.08</v>
      </c>
      <c r="H256" s="24">
        <f t="shared" si="22"/>
        <v>922.19999999999993</v>
      </c>
      <c r="I256" s="25">
        <v>15.37</v>
      </c>
      <c r="J256" s="31">
        <f t="shared" si="24"/>
        <v>3870.9399999999996</v>
      </c>
      <c r="K256" s="24">
        <f t="shared" si="25"/>
        <v>1394</v>
      </c>
      <c r="L256" s="25">
        <f t="shared" si="27"/>
        <v>1.5046521166591109</v>
      </c>
      <c r="M256" s="28">
        <v>0.58099999999999996</v>
      </c>
      <c r="N256" s="29">
        <v>25.6</v>
      </c>
      <c r="O256" s="9"/>
    </row>
    <row r="257" spans="2:15" ht="17">
      <c r="B257" s="27">
        <v>45953.971653819448</v>
      </c>
      <c r="C257" s="24">
        <v>240</v>
      </c>
      <c r="D257" s="26">
        <f t="shared" si="21"/>
        <v>4</v>
      </c>
      <c r="E257" s="26">
        <v>2.4</v>
      </c>
      <c r="F257" s="26">
        <f t="shared" si="23"/>
        <v>0</v>
      </c>
      <c r="G257" s="25">
        <f t="shared" si="26"/>
        <v>8.1818181818181818E-2</v>
      </c>
      <c r="H257" s="24">
        <f t="shared" si="22"/>
        <v>918.6</v>
      </c>
      <c r="I257" s="25">
        <v>15.31</v>
      </c>
      <c r="J257" s="31">
        <f t="shared" si="24"/>
        <v>3886.2499999999995</v>
      </c>
      <c r="K257" s="24">
        <f t="shared" si="25"/>
        <v>1425.6818181818182</v>
      </c>
      <c r="L257" s="25">
        <f t="shared" si="27"/>
        <v>1.5383506174002095</v>
      </c>
      <c r="M257" s="28">
        <v>0.58099999999999996</v>
      </c>
      <c r="N257" s="29">
        <v>25.6</v>
      </c>
      <c r="O257" s="9"/>
    </row>
    <row r="258" spans="2:15" ht="17">
      <c r="B258" s="27">
        <v>45953.97234832176</v>
      </c>
      <c r="C258" s="24">
        <v>241</v>
      </c>
      <c r="D258" s="26">
        <f t="shared" si="21"/>
        <v>4.0166666666666666</v>
      </c>
      <c r="E258" s="26">
        <v>2.2999999999999998</v>
      </c>
      <c r="F258" s="26">
        <f t="shared" si="23"/>
        <v>-0.10000000000000009</v>
      </c>
      <c r="G258" s="25">
        <f t="shared" si="26"/>
        <v>8.0606060606060612E-2</v>
      </c>
      <c r="H258" s="24">
        <f t="shared" si="22"/>
        <v>916.8</v>
      </c>
      <c r="I258" s="25">
        <v>15.28</v>
      </c>
      <c r="J258" s="31">
        <f t="shared" si="24"/>
        <v>3901.5299999999997</v>
      </c>
      <c r="K258" s="24">
        <f t="shared" si="25"/>
        <v>1404.5606060606062</v>
      </c>
      <c r="L258" s="25">
        <f t="shared" si="27"/>
        <v>1.5170334673283288</v>
      </c>
      <c r="M258" s="28">
        <v>0.58200000000000007</v>
      </c>
      <c r="N258" s="29">
        <v>25.6</v>
      </c>
      <c r="O258" s="9"/>
    </row>
    <row r="259" spans="2:15" ht="17">
      <c r="B259" s="27">
        <v>45953.973042824073</v>
      </c>
      <c r="C259" s="24">
        <v>242</v>
      </c>
      <c r="D259" s="26">
        <f t="shared" si="21"/>
        <v>4.0333333333333332</v>
      </c>
      <c r="E259" s="26">
        <v>2.2000000000000002</v>
      </c>
      <c r="F259" s="26">
        <f t="shared" si="23"/>
        <v>-9.9999999999999645E-2</v>
      </c>
      <c r="G259" s="25">
        <f t="shared" si="26"/>
        <v>8.1818181818181818E-2</v>
      </c>
      <c r="H259" s="24">
        <f t="shared" si="22"/>
        <v>914.4</v>
      </c>
      <c r="I259" s="25">
        <v>15.24</v>
      </c>
      <c r="J259" s="31">
        <f t="shared" si="24"/>
        <v>3916.7699999999995</v>
      </c>
      <c r="K259" s="24">
        <f t="shared" si="25"/>
        <v>1425.6818181818182</v>
      </c>
      <c r="L259" s="25">
        <f t="shared" si="27"/>
        <v>1.5430458884579283</v>
      </c>
      <c r="M259" s="28">
        <v>0.58200000000000007</v>
      </c>
      <c r="N259" s="29">
        <v>25.6</v>
      </c>
      <c r="O259" s="9"/>
    </row>
    <row r="260" spans="2:15" ht="17">
      <c r="B260" s="27">
        <v>45953.973737326392</v>
      </c>
      <c r="C260" s="24">
        <v>243</v>
      </c>
      <c r="D260" s="26">
        <f t="shared" si="21"/>
        <v>4.05</v>
      </c>
      <c r="E260" s="26">
        <v>2.1</v>
      </c>
      <c r="F260" s="26">
        <f t="shared" si="23"/>
        <v>-0.10000000000000009</v>
      </c>
      <c r="G260" s="25">
        <f t="shared" si="26"/>
        <v>8.5454545454545436E-2</v>
      </c>
      <c r="H260" s="24">
        <f t="shared" si="22"/>
        <v>913.2</v>
      </c>
      <c r="I260" s="25">
        <v>15.22</v>
      </c>
      <c r="J260" s="31">
        <f t="shared" si="24"/>
        <v>3931.9899999999993</v>
      </c>
      <c r="K260" s="24">
        <f t="shared" si="25"/>
        <v>1489.0454545454543</v>
      </c>
      <c r="L260" s="25">
        <f t="shared" si="27"/>
        <v>1.615086830822871</v>
      </c>
      <c r="M260" s="28">
        <v>0.58200000000000007</v>
      </c>
      <c r="N260" s="29">
        <v>25.6</v>
      </c>
      <c r="O260" s="9"/>
    </row>
    <row r="261" spans="2:15" ht="17">
      <c r="B261" s="27">
        <v>45953.974431828705</v>
      </c>
      <c r="C261" s="24">
        <v>244</v>
      </c>
      <c r="D261" s="26">
        <f t="shared" si="21"/>
        <v>4.0666666666666664</v>
      </c>
      <c r="E261" s="26">
        <v>2</v>
      </c>
      <c r="F261" s="26">
        <f t="shared" si="23"/>
        <v>-0.10000000000000009</v>
      </c>
      <c r="G261" s="25">
        <f t="shared" si="26"/>
        <v>8.484848484848484E-2</v>
      </c>
      <c r="H261" s="24">
        <f t="shared" si="22"/>
        <v>910.8</v>
      </c>
      <c r="I261" s="25">
        <v>15.18</v>
      </c>
      <c r="J261" s="31">
        <f t="shared" si="24"/>
        <v>3947.1699999999992</v>
      </c>
      <c r="K261" s="24">
        <f t="shared" si="25"/>
        <v>1478.4848484848485</v>
      </c>
      <c r="L261" s="25">
        <f t="shared" si="27"/>
        <v>1.607503042691248</v>
      </c>
      <c r="M261" s="28">
        <v>0.58299999999999996</v>
      </c>
      <c r="N261" s="29">
        <v>25.6</v>
      </c>
      <c r="O261" s="9"/>
    </row>
    <row r="262" spans="2:15" ht="17">
      <c r="B262" s="27">
        <v>45953.975126331017</v>
      </c>
      <c r="C262" s="24">
        <v>245</v>
      </c>
      <c r="D262" s="26">
        <f t="shared" si="21"/>
        <v>4.083333333333333</v>
      </c>
      <c r="E262" s="26">
        <v>1.9</v>
      </c>
      <c r="F262" s="26">
        <f t="shared" si="23"/>
        <v>-0.10000000000000009</v>
      </c>
      <c r="G262" s="25">
        <f t="shared" si="26"/>
        <v>8.545454545454545E-2</v>
      </c>
      <c r="H262" s="24">
        <f t="shared" si="22"/>
        <v>909.6</v>
      </c>
      <c r="I262" s="25">
        <v>15.16</v>
      </c>
      <c r="J262" s="31">
        <f t="shared" si="24"/>
        <v>3962.329999999999</v>
      </c>
      <c r="K262" s="24">
        <f t="shared" si="25"/>
        <v>1489.0454545454545</v>
      </c>
      <c r="L262" s="25">
        <f t="shared" si="27"/>
        <v>1.6230085829850396</v>
      </c>
      <c r="M262" s="28">
        <v>0.58099999999999996</v>
      </c>
      <c r="N262" s="29">
        <v>25.6</v>
      </c>
      <c r="O262" s="9"/>
    </row>
    <row r="263" spans="2:15" ht="17">
      <c r="B263" s="27">
        <v>45953.975820833337</v>
      </c>
      <c r="C263" s="24">
        <v>246</v>
      </c>
      <c r="D263" s="26">
        <f t="shared" si="21"/>
        <v>4.0999999999999996</v>
      </c>
      <c r="E263" s="26">
        <v>1.9</v>
      </c>
      <c r="F263" s="26">
        <f t="shared" si="23"/>
        <v>0</v>
      </c>
      <c r="G263" s="25">
        <f t="shared" si="26"/>
        <v>8.1818181818181818E-2</v>
      </c>
      <c r="H263" s="24">
        <f t="shared" si="22"/>
        <v>908.40000000000009</v>
      </c>
      <c r="I263" s="25">
        <v>15.14</v>
      </c>
      <c r="J263" s="31">
        <f t="shared" si="24"/>
        <v>3977.4699999999989</v>
      </c>
      <c r="K263" s="24">
        <f t="shared" si="25"/>
        <v>1425.6818181818182</v>
      </c>
      <c r="L263" s="25">
        <f t="shared" si="27"/>
        <v>1.5562852787767645</v>
      </c>
      <c r="M263" s="28">
        <v>0.57899999999999996</v>
      </c>
      <c r="N263" s="29">
        <v>25.6</v>
      </c>
      <c r="O263" s="9"/>
    </row>
    <row r="264" spans="2:15" ht="17">
      <c r="B264" s="27">
        <v>45953.976515335649</v>
      </c>
      <c r="C264" s="24">
        <v>247</v>
      </c>
      <c r="D264" s="26">
        <f t="shared" si="21"/>
        <v>4.1166666666666663</v>
      </c>
      <c r="E264" s="26">
        <v>1.8</v>
      </c>
      <c r="F264" s="26">
        <f t="shared" si="23"/>
        <v>-9.9999999999999867E-2</v>
      </c>
      <c r="G264" s="25">
        <f t="shared" si="26"/>
        <v>8.0606060606060598E-2</v>
      </c>
      <c r="H264" s="24">
        <f t="shared" si="22"/>
        <v>907.80000000000007</v>
      </c>
      <c r="I264" s="25">
        <v>15.13</v>
      </c>
      <c r="J264" s="31">
        <f t="shared" si="24"/>
        <v>3992.599999999999</v>
      </c>
      <c r="K264" s="24">
        <f t="shared" si="25"/>
        <v>1404.5606060606058</v>
      </c>
      <c r="L264" s="25">
        <f t="shared" si="27"/>
        <v>1.535240256711925</v>
      </c>
      <c r="M264" s="28">
        <v>0.57799999999999996</v>
      </c>
      <c r="N264" s="29">
        <v>25.6</v>
      </c>
      <c r="O264" s="9"/>
    </row>
    <row r="265" spans="2:15" ht="17">
      <c r="B265" s="27">
        <v>45953.977209837962</v>
      </c>
      <c r="C265" s="24">
        <v>248</v>
      </c>
      <c r="D265" s="26">
        <f t="shared" si="21"/>
        <v>4.1333333333333337</v>
      </c>
      <c r="E265" s="26">
        <v>1.7</v>
      </c>
      <c r="F265" s="26">
        <f t="shared" si="23"/>
        <v>-0.10000000000000009</v>
      </c>
      <c r="G265" s="25">
        <f t="shared" si="26"/>
        <v>8.1818181818181818E-2</v>
      </c>
      <c r="H265" s="24">
        <f t="shared" si="22"/>
        <v>907.80000000000007</v>
      </c>
      <c r="I265" s="25">
        <v>15.13</v>
      </c>
      <c r="J265" s="31">
        <f t="shared" si="24"/>
        <v>4007.7299999999991</v>
      </c>
      <c r="K265" s="24">
        <f t="shared" si="25"/>
        <v>1425.6818181818182</v>
      </c>
      <c r="L265" s="25">
        <f t="shared" si="27"/>
        <v>1.561603814166906</v>
      </c>
      <c r="M265" s="28">
        <v>0.57899999999999996</v>
      </c>
      <c r="N265" s="29">
        <v>25.6</v>
      </c>
      <c r="O265" s="9"/>
    </row>
    <row r="266" spans="2:15" ht="17">
      <c r="B266" s="27">
        <v>45953.977904340281</v>
      </c>
      <c r="C266" s="24">
        <v>249</v>
      </c>
      <c r="D266" s="26">
        <f t="shared" si="21"/>
        <v>4.1500000000000004</v>
      </c>
      <c r="E266" s="26">
        <v>1.7</v>
      </c>
      <c r="F266" s="26">
        <f t="shared" si="23"/>
        <v>0</v>
      </c>
      <c r="G266" s="25">
        <f t="shared" si="26"/>
        <v>0.08</v>
      </c>
      <c r="H266" s="24">
        <f t="shared" si="22"/>
        <v>907.19999999999993</v>
      </c>
      <c r="I266" s="25">
        <v>15.12</v>
      </c>
      <c r="J266" s="31">
        <f t="shared" si="24"/>
        <v>4022.849999999999</v>
      </c>
      <c r="K266" s="24">
        <f t="shared" si="25"/>
        <v>1394</v>
      </c>
      <c r="L266" s="25">
        <f t="shared" si="27"/>
        <v>1.5294143462137664</v>
      </c>
      <c r="M266" s="28">
        <v>0.57899999999999996</v>
      </c>
      <c r="N266" s="29">
        <v>25.6</v>
      </c>
      <c r="O266" s="9"/>
    </row>
    <row r="267" spans="2:15" ht="17">
      <c r="B267" s="27">
        <v>45953.978598842594</v>
      </c>
      <c r="C267" s="24">
        <v>250</v>
      </c>
      <c r="D267" s="26">
        <f t="shared" si="21"/>
        <v>4.166666666666667</v>
      </c>
      <c r="E267" s="26">
        <v>1.6</v>
      </c>
      <c r="F267" s="26">
        <f t="shared" si="23"/>
        <v>-9.9999999999999867E-2</v>
      </c>
      <c r="G267" s="25">
        <f t="shared" si="26"/>
        <v>7.515151515151515E-2</v>
      </c>
      <c r="H267" s="24">
        <f t="shared" si="22"/>
        <v>906.59999999999991</v>
      </c>
      <c r="I267" s="25">
        <v>15.11</v>
      </c>
      <c r="J267" s="31">
        <f t="shared" si="24"/>
        <v>4037.9599999999991</v>
      </c>
      <c r="K267" s="24">
        <f t="shared" si="25"/>
        <v>1309.5151515151515</v>
      </c>
      <c r="L267" s="25">
        <f t="shared" si="27"/>
        <v>1.4386166057117211</v>
      </c>
      <c r="M267" s="28">
        <v>0.57899999999999996</v>
      </c>
      <c r="N267" s="29">
        <v>25.6</v>
      </c>
      <c r="O267" s="9"/>
    </row>
    <row r="268" spans="2:15" ht="17">
      <c r="B268" s="27">
        <v>45953.979293344906</v>
      </c>
      <c r="C268" s="24">
        <v>251</v>
      </c>
      <c r="D268" s="26">
        <f t="shared" si="21"/>
        <v>4.1833333333333336</v>
      </c>
      <c r="E268" s="26">
        <v>1.5</v>
      </c>
      <c r="F268" s="26">
        <f t="shared" si="23"/>
        <v>-0.10000000000000009</v>
      </c>
      <c r="G268" s="25">
        <f t="shared" si="26"/>
        <v>7.2727272727272724E-2</v>
      </c>
      <c r="H268" s="24">
        <f t="shared" si="22"/>
        <v>919.8</v>
      </c>
      <c r="I268" s="25">
        <v>15.33</v>
      </c>
      <c r="J268" s="31">
        <f t="shared" si="24"/>
        <v>4053.2899999999991</v>
      </c>
      <c r="K268" s="24">
        <f t="shared" si="25"/>
        <v>1267.2727272727273</v>
      </c>
      <c r="L268" s="25">
        <f t="shared" si="27"/>
        <v>1.3917509304963183</v>
      </c>
      <c r="M268" s="28">
        <v>0.57899999999999996</v>
      </c>
      <c r="N268" s="29">
        <v>25.6</v>
      </c>
      <c r="O268" s="9"/>
    </row>
    <row r="269" spans="2:15" ht="17">
      <c r="B269" s="27">
        <v>45953.979987847226</v>
      </c>
      <c r="C269" s="24">
        <v>252</v>
      </c>
      <c r="D269" s="26">
        <f t="shared" si="21"/>
        <v>4.2</v>
      </c>
      <c r="E269" s="26">
        <v>1.4</v>
      </c>
      <c r="F269" s="26">
        <f t="shared" si="23"/>
        <v>-0.10000000000000009</v>
      </c>
      <c r="G269" s="25">
        <f t="shared" si="26"/>
        <v>7.2727272727272724E-2</v>
      </c>
      <c r="H269" s="24">
        <f t="shared" si="22"/>
        <v>922.80000000000007</v>
      </c>
      <c r="I269" s="25">
        <v>15.38</v>
      </c>
      <c r="J269" s="31">
        <f t="shared" si="24"/>
        <v>4068.6699999999992</v>
      </c>
      <c r="K269" s="24">
        <f t="shared" si="25"/>
        <v>1267.2727272727273</v>
      </c>
      <c r="L269" s="25">
        <f t="shared" si="27"/>
        <v>1.3904682107447084</v>
      </c>
      <c r="M269" s="28">
        <v>0.57899999999999996</v>
      </c>
      <c r="N269" s="29">
        <v>25.6</v>
      </c>
      <c r="O269" s="9"/>
    </row>
    <row r="270" spans="2:15" ht="17">
      <c r="B270" s="27">
        <v>45953.980682349538</v>
      </c>
      <c r="C270" s="24">
        <v>253</v>
      </c>
      <c r="D270" s="26">
        <f t="shared" si="21"/>
        <v>4.2166666666666668</v>
      </c>
      <c r="E270" s="26">
        <v>1.3</v>
      </c>
      <c r="F270" s="26">
        <f t="shared" si="23"/>
        <v>-9.9999999999999867E-2</v>
      </c>
      <c r="G270" s="25">
        <f t="shared" si="26"/>
        <v>7.515151515151515E-2</v>
      </c>
      <c r="H270" s="24">
        <f t="shared" si="22"/>
        <v>922.19999999999993</v>
      </c>
      <c r="I270" s="25">
        <v>15.37</v>
      </c>
      <c r="J270" s="31">
        <f t="shared" si="24"/>
        <v>4084.0399999999991</v>
      </c>
      <c r="K270" s="24">
        <f t="shared" si="25"/>
        <v>1309.5151515151515</v>
      </c>
      <c r="L270" s="25">
        <f t="shared" si="27"/>
        <v>1.4353997057055259</v>
      </c>
      <c r="M270" s="28">
        <v>0.58099999999999996</v>
      </c>
      <c r="N270" s="29">
        <v>25.6</v>
      </c>
      <c r="O270" s="9"/>
    </row>
    <row r="271" spans="2:15" ht="17">
      <c r="B271" s="27">
        <v>45953.981376851851</v>
      </c>
      <c r="C271" s="24">
        <v>254</v>
      </c>
      <c r="D271" s="26">
        <f t="shared" si="21"/>
        <v>4.2333333333333334</v>
      </c>
      <c r="E271" s="26">
        <v>1.3</v>
      </c>
      <c r="F271" s="26">
        <f t="shared" si="23"/>
        <v>0</v>
      </c>
      <c r="G271" s="25">
        <f t="shared" si="26"/>
        <v>7.4545454545454526E-2</v>
      </c>
      <c r="H271" s="24">
        <f t="shared" si="22"/>
        <v>922.19999999999993</v>
      </c>
      <c r="I271" s="25">
        <v>15.37</v>
      </c>
      <c r="J271" s="31">
        <f t="shared" si="24"/>
        <v>4099.4099999999989</v>
      </c>
      <c r="K271" s="24">
        <f t="shared" si="25"/>
        <v>1298.9545454545453</v>
      </c>
      <c r="L271" s="25">
        <f t="shared" si="27"/>
        <v>1.422046927498845</v>
      </c>
      <c r="M271" s="28">
        <v>0.57999999999999996</v>
      </c>
      <c r="N271" s="29">
        <v>25.6</v>
      </c>
      <c r="O271" s="9"/>
    </row>
    <row r="272" spans="2:15" ht="17">
      <c r="B272" s="27">
        <v>45953.982071354163</v>
      </c>
      <c r="C272" s="24">
        <v>255</v>
      </c>
      <c r="D272" s="26">
        <f t="shared" si="21"/>
        <v>4.25</v>
      </c>
      <c r="E272" s="26">
        <v>1.2</v>
      </c>
      <c r="F272" s="26">
        <f t="shared" si="23"/>
        <v>-0.10000000000000009</v>
      </c>
      <c r="G272" s="25">
        <f t="shared" si="26"/>
        <v>7.7575757575757576E-2</v>
      </c>
      <c r="H272" s="24">
        <f t="shared" si="22"/>
        <v>922.19999999999993</v>
      </c>
      <c r="I272" s="25">
        <v>15.37</v>
      </c>
      <c r="J272" s="31">
        <f t="shared" si="24"/>
        <v>4114.7799999999988</v>
      </c>
      <c r="K272" s="24">
        <f t="shared" si="25"/>
        <v>1351.7575757575758</v>
      </c>
      <c r="L272" s="25">
        <f t="shared" si="27"/>
        <v>1.4778152134662463</v>
      </c>
      <c r="M272" s="28">
        <v>0.57999999999999996</v>
      </c>
      <c r="N272" s="29">
        <v>25.6</v>
      </c>
      <c r="O272" s="9"/>
    </row>
    <row r="273" spans="2:15" ht="17">
      <c r="B273" s="27">
        <v>45953.982765856483</v>
      </c>
      <c r="C273" s="24">
        <v>256</v>
      </c>
      <c r="D273" s="26">
        <f t="shared" ref="D273:D336" si="28">C273/60</f>
        <v>4.2666666666666666</v>
      </c>
      <c r="E273" s="26">
        <v>1.1000000000000001</v>
      </c>
      <c r="F273" s="26">
        <f t="shared" si="23"/>
        <v>-9.9999999999999867E-2</v>
      </c>
      <c r="G273" s="25">
        <f t="shared" si="26"/>
        <v>7.7575757575757576E-2</v>
      </c>
      <c r="H273" s="24">
        <f t="shared" ref="H273:H336" si="29">I273*60</f>
        <v>908.40000000000009</v>
      </c>
      <c r="I273" s="25">
        <v>15.14</v>
      </c>
      <c r="J273" s="31">
        <f t="shared" si="24"/>
        <v>4129.9199999999992</v>
      </c>
      <c r="K273" s="24">
        <f t="shared" si="25"/>
        <v>1351.7575757575758</v>
      </c>
      <c r="L273" s="25">
        <f t="shared" si="27"/>
        <v>1.4778152134662466</v>
      </c>
      <c r="M273" s="28">
        <v>0.57999999999999996</v>
      </c>
      <c r="N273" s="29">
        <v>25.6</v>
      </c>
      <c r="O273" s="9"/>
    </row>
    <row r="274" spans="2:15" ht="17">
      <c r="B274" s="27">
        <v>45953.983460358795</v>
      </c>
      <c r="C274" s="24">
        <v>257</v>
      </c>
      <c r="D274" s="26">
        <f t="shared" si="28"/>
        <v>4.2833333333333332</v>
      </c>
      <c r="E274" s="26">
        <v>1</v>
      </c>
      <c r="F274" s="26">
        <f t="shared" ref="F274:F337" si="30">E274-E273</f>
        <v>-0.10000000000000009</v>
      </c>
      <c r="G274" s="25">
        <f t="shared" si="26"/>
        <v>0.08</v>
      </c>
      <c r="H274" s="24">
        <f t="shared" si="29"/>
        <v>906</v>
      </c>
      <c r="I274" s="25">
        <v>15.1</v>
      </c>
      <c r="J274" s="31">
        <f t="shared" ref="J274:J337" si="31">J273+I274</f>
        <v>4145.0199999999995</v>
      </c>
      <c r="K274" s="24">
        <f t="shared" si="25"/>
        <v>1394</v>
      </c>
      <c r="L274" s="25">
        <f t="shared" si="27"/>
        <v>1.5242968989196521</v>
      </c>
      <c r="M274" s="28">
        <v>0.57999999999999996</v>
      </c>
      <c r="N274" s="29">
        <v>25.6</v>
      </c>
      <c r="O274" s="9"/>
    </row>
    <row r="275" spans="2:15" ht="17">
      <c r="B275" s="27">
        <v>45953.984154861108</v>
      </c>
      <c r="C275" s="24">
        <v>258</v>
      </c>
      <c r="D275" s="26">
        <f t="shared" si="28"/>
        <v>4.3</v>
      </c>
      <c r="E275" s="26">
        <v>1</v>
      </c>
      <c r="F275" s="26">
        <f t="shared" si="30"/>
        <v>0</v>
      </c>
      <c r="G275" s="25">
        <f t="shared" si="26"/>
        <v>7.9393939393939406E-2</v>
      </c>
      <c r="H275" s="24">
        <f t="shared" si="29"/>
        <v>906</v>
      </c>
      <c r="I275" s="25">
        <v>15.1</v>
      </c>
      <c r="J275" s="31">
        <f t="shared" si="31"/>
        <v>4160.12</v>
      </c>
      <c r="K275" s="24">
        <f t="shared" si="25"/>
        <v>1383.4393939393942</v>
      </c>
      <c r="L275" s="25">
        <f t="shared" si="27"/>
        <v>1.5130469999555902</v>
      </c>
      <c r="M275" s="28">
        <v>0.57999999999999996</v>
      </c>
      <c r="N275" s="29">
        <v>25.6</v>
      </c>
      <c r="O275" s="9"/>
    </row>
    <row r="276" spans="2:15" ht="17">
      <c r="B276" s="27">
        <v>45953.984849363427</v>
      </c>
      <c r="C276" s="24">
        <v>259</v>
      </c>
      <c r="D276" s="26">
        <f t="shared" si="28"/>
        <v>4.3166666666666664</v>
      </c>
      <c r="E276" s="26">
        <v>0.9</v>
      </c>
      <c r="F276" s="26">
        <f t="shared" si="30"/>
        <v>-9.9999999999999978E-2</v>
      </c>
      <c r="G276" s="25">
        <f t="shared" si="26"/>
        <v>7.575757575757576E-2</v>
      </c>
      <c r="H276" s="24">
        <f t="shared" si="29"/>
        <v>905.4</v>
      </c>
      <c r="I276" s="25">
        <v>15.09</v>
      </c>
      <c r="J276" s="31">
        <f t="shared" si="31"/>
        <v>4175.21</v>
      </c>
      <c r="K276" s="24">
        <f t="shared" si="25"/>
        <v>1320.0757575757575</v>
      </c>
      <c r="L276" s="25">
        <f t="shared" si="27"/>
        <v>1.4440314141679331</v>
      </c>
      <c r="M276" s="28">
        <v>0.57899999999999996</v>
      </c>
      <c r="N276" s="29">
        <v>25.6</v>
      </c>
      <c r="O276" s="9"/>
    </row>
    <row r="277" spans="2:15" ht="17">
      <c r="B277" s="27">
        <v>45953.98554386574</v>
      </c>
      <c r="C277" s="24">
        <v>260</v>
      </c>
      <c r="D277" s="26">
        <f t="shared" si="28"/>
        <v>4.333333333333333</v>
      </c>
      <c r="E277" s="26">
        <v>0.8</v>
      </c>
      <c r="F277" s="26">
        <f t="shared" si="30"/>
        <v>-9.9999999999999978E-2</v>
      </c>
      <c r="G277" s="25">
        <f t="shared" si="26"/>
        <v>7.454545454545454E-2</v>
      </c>
      <c r="H277" s="24">
        <f t="shared" si="29"/>
        <v>905.4</v>
      </c>
      <c r="I277" s="25">
        <v>15.09</v>
      </c>
      <c r="J277" s="31">
        <f t="shared" si="31"/>
        <v>4190.3</v>
      </c>
      <c r="K277" s="24">
        <f t="shared" si="25"/>
        <v>1298.9545454545455</v>
      </c>
      <c r="L277" s="25">
        <f t="shared" si="27"/>
        <v>1.4211134583328362</v>
      </c>
      <c r="M277" s="28">
        <v>0.57999999999999996</v>
      </c>
      <c r="N277" s="29">
        <v>25.6</v>
      </c>
      <c r="O277" s="9"/>
    </row>
    <row r="278" spans="2:15" ht="17">
      <c r="B278" s="27">
        <v>45953.986238425925</v>
      </c>
      <c r="C278" s="24">
        <v>261</v>
      </c>
      <c r="D278" s="26">
        <f t="shared" si="28"/>
        <v>4.3499999999999996</v>
      </c>
      <c r="E278" s="26">
        <v>0.8</v>
      </c>
      <c r="F278" s="26">
        <f t="shared" si="30"/>
        <v>0</v>
      </c>
      <c r="G278" s="25">
        <f t="shared" si="26"/>
        <v>7.0303030303030284E-2</v>
      </c>
      <c r="H278" s="24">
        <f t="shared" si="29"/>
        <v>897</v>
      </c>
      <c r="I278" s="25">
        <v>14.95</v>
      </c>
      <c r="J278" s="31">
        <f t="shared" si="31"/>
        <v>4205.25</v>
      </c>
      <c r="K278" s="24">
        <f t="shared" ref="K278:K293" si="32">G278*$C$6*4182/60</f>
        <v>1225.0303030303028</v>
      </c>
      <c r="L278" s="25">
        <f t="shared" si="27"/>
        <v>1.3435885573290152</v>
      </c>
      <c r="M278" s="28">
        <v>0.57999999999999996</v>
      </c>
      <c r="N278" s="29">
        <v>25.6</v>
      </c>
      <c r="O278" s="9"/>
    </row>
    <row r="279" spans="2:15" ht="17">
      <c r="B279" s="27">
        <v>45953.986932870372</v>
      </c>
      <c r="C279" s="24">
        <v>262</v>
      </c>
      <c r="D279" s="26">
        <f t="shared" si="28"/>
        <v>4.3666666666666663</v>
      </c>
      <c r="E279" s="26">
        <v>0.7</v>
      </c>
      <c r="F279" s="26">
        <f t="shared" si="30"/>
        <v>-0.10000000000000009</v>
      </c>
      <c r="G279" s="25">
        <f t="shared" si="26"/>
        <v>6.9696969696969702E-2</v>
      </c>
      <c r="H279" s="24">
        <f t="shared" si="29"/>
        <v>894.6</v>
      </c>
      <c r="I279" s="25">
        <v>14.91</v>
      </c>
      <c r="J279" s="31">
        <f t="shared" si="31"/>
        <v>4220.16</v>
      </c>
      <c r="K279" s="24">
        <f t="shared" si="32"/>
        <v>1214.469696969697</v>
      </c>
      <c r="L279" s="25">
        <f t="shared" si="27"/>
        <v>1.336138465651965</v>
      </c>
      <c r="M279" s="28">
        <v>0.57999999999999996</v>
      </c>
      <c r="N279" s="29">
        <v>25.6</v>
      </c>
      <c r="O279" s="9"/>
    </row>
    <row r="280" spans="2:15" ht="17">
      <c r="B280" s="27">
        <v>45953.987627314818</v>
      </c>
      <c r="C280" s="24">
        <v>263</v>
      </c>
      <c r="D280" s="26">
        <f t="shared" si="28"/>
        <v>4.3833333333333337</v>
      </c>
      <c r="E280" s="26">
        <v>0.7</v>
      </c>
      <c r="F280" s="26">
        <f t="shared" si="30"/>
        <v>0</v>
      </c>
      <c r="G280" s="25">
        <f t="shared" si="26"/>
        <v>6.7272727272727276E-2</v>
      </c>
      <c r="H280" s="24">
        <f t="shared" si="29"/>
        <v>894</v>
      </c>
      <c r="I280" s="25">
        <v>14.9</v>
      </c>
      <c r="J280" s="31">
        <f t="shared" si="31"/>
        <v>4235.0599999999995</v>
      </c>
      <c r="K280" s="24">
        <f t="shared" si="32"/>
        <v>1172.2272727272727</v>
      </c>
      <c r="L280" s="25">
        <f t="shared" si="27"/>
        <v>1.2936777388505636</v>
      </c>
      <c r="M280" s="28">
        <v>0.57899999999999996</v>
      </c>
      <c r="N280" s="29">
        <v>25.6</v>
      </c>
      <c r="O280" s="9"/>
    </row>
    <row r="281" spans="2:15" ht="17">
      <c r="B281" s="27">
        <v>45953.988321874996</v>
      </c>
      <c r="C281" s="24">
        <v>264</v>
      </c>
      <c r="D281" s="26">
        <f t="shared" si="28"/>
        <v>4.4000000000000004</v>
      </c>
      <c r="E281" s="26">
        <v>0.6</v>
      </c>
      <c r="F281" s="26">
        <f t="shared" si="30"/>
        <v>-9.9999999999999978E-2</v>
      </c>
      <c r="G281" s="25">
        <f t="shared" si="26"/>
        <v>6.3030303030303034E-2</v>
      </c>
      <c r="H281" s="24">
        <f t="shared" si="29"/>
        <v>890.4</v>
      </c>
      <c r="I281" s="25">
        <v>14.84</v>
      </c>
      <c r="J281" s="31">
        <f t="shared" si="31"/>
        <v>4249.8999999999996</v>
      </c>
      <c r="K281" s="24">
        <f t="shared" si="32"/>
        <v>1098.3030303030305</v>
      </c>
      <c r="L281" s="25">
        <f t="shared" si="27"/>
        <v>1.2163632470629615</v>
      </c>
      <c r="M281" s="28">
        <v>0.57799999999999996</v>
      </c>
      <c r="N281" s="29">
        <v>25.6</v>
      </c>
      <c r="O281" s="9"/>
    </row>
    <row r="282" spans="2:15" ht="17">
      <c r="B282" s="27">
        <v>45953.989016377316</v>
      </c>
      <c r="C282" s="24">
        <v>265</v>
      </c>
      <c r="D282" s="26">
        <f t="shared" si="28"/>
        <v>4.416666666666667</v>
      </c>
      <c r="E282" s="26">
        <v>0.6</v>
      </c>
      <c r="F282" s="26">
        <f t="shared" si="30"/>
        <v>0</v>
      </c>
      <c r="G282" s="25">
        <f t="shared" ref="G282:G345" si="33">ABS(SLOPE(E273:E282,_xlfn.SEQUENCE(10)))</f>
        <v>5.6969696969696983E-2</v>
      </c>
      <c r="H282" s="24">
        <f t="shared" si="29"/>
        <v>889.2</v>
      </c>
      <c r="I282" s="25">
        <v>14.82</v>
      </c>
      <c r="J282" s="31">
        <f t="shared" si="31"/>
        <v>4264.7199999999993</v>
      </c>
      <c r="K282" s="24">
        <f t="shared" si="32"/>
        <v>992.69696969696997</v>
      </c>
      <c r="L282" s="25">
        <f t="shared" ref="L282:L345" si="34">K282/AVERAGE(H273:H282)</f>
        <v>1.1034380081999133</v>
      </c>
      <c r="M282" s="28">
        <v>0.57700000000000007</v>
      </c>
      <c r="N282" s="29">
        <v>25.6</v>
      </c>
      <c r="O282" s="9"/>
    </row>
    <row r="283" spans="2:15" ht="17">
      <c r="B283" s="27">
        <v>45953.989710879629</v>
      </c>
      <c r="C283" s="24">
        <v>266</v>
      </c>
      <c r="D283" s="26">
        <f t="shared" si="28"/>
        <v>4.4333333333333336</v>
      </c>
      <c r="E283" s="26">
        <v>0.5</v>
      </c>
      <c r="F283" s="26">
        <f t="shared" si="30"/>
        <v>-9.9999999999999978E-2</v>
      </c>
      <c r="G283" s="25">
        <f t="shared" si="33"/>
        <v>5.5757575757575756E-2</v>
      </c>
      <c r="H283" s="24">
        <f t="shared" si="29"/>
        <v>888</v>
      </c>
      <c r="I283" s="25">
        <v>14.8</v>
      </c>
      <c r="J283" s="31">
        <f t="shared" si="31"/>
        <v>4279.5199999999995</v>
      </c>
      <c r="K283" s="24">
        <f t="shared" si="32"/>
        <v>971.57575757575762</v>
      </c>
      <c r="L283" s="25">
        <f t="shared" si="34"/>
        <v>1.0824150596877871</v>
      </c>
      <c r="M283" s="28">
        <v>0.57799999999999996</v>
      </c>
      <c r="N283" s="29">
        <v>25.6</v>
      </c>
      <c r="O283" s="9"/>
    </row>
    <row r="284" spans="2:15" ht="17">
      <c r="B284" s="27">
        <v>45953.990405381941</v>
      </c>
      <c r="C284" s="24">
        <v>267</v>
      </c>
      <c r="D284" s="26">
        <f t="shared" si="28"/>
        <v>4.45</v>
      </c>
      <c r="E284" s="26">
        <v>0.5</v>
      </c>
      <c r="F284" s="26">
        <f t="shared" si="30"/>
        <v>0</v>
      </c>
      <c r="G284" s="25">
        <f t="shared" si="33"/>
        <v>5.3939393939393954E-2</v>
      </c>
      <c r="H284" s="24">
        <f t="shared" si="29"/>
        <v>883.2</v>
      </c>
      <c r="I284" s="25">
        <v>14.72</v>
      </c>
      <c r="J284" s="31">
        <f t="shared" si="31"/>
        <v>4294.24</v>
      </c>
      <c r="K284" s="24">
        <f t="shared" si="32"/>
        <v>939.8939393939396</v>
      </c>
      <c r="L284" s="25">
        <f t="shared" si="34"/>
        <v>1.0497854838425809</v>
      </c>
      <c r="M284" s="28">
        <v>0.57799999999999996</v>
      </c>
      <c r="N284" s="29">
        <v>25.6</v>
      </c>
      <c r="O284" s="9"/>
    </row>
    <row r="285" spans="2:15" ht="17">
      <c r="B285" s="27">
        <v>45953.991099884261</v>
      </c>
      <c r="C285" s="24">
        <v>268</v>
      </c>
      <c r="D285" s="26">
        <f t="shared" si="28"/>
        <v>4.4666666666666668</v>
      </c>
      <c r="E285" s="26">
        <v>0.4</v>
      </c>
      <c r="F285" s="26">
        <f t="shared" si="30"/>
        <v>-9.9999999999999978E-2</v>
      </c>
      <c r="G285" s="25">
        <f t="shared" si="33"/>
        <v>5.1515151515151514E-2</v>
      </c>
      <c r="H285" s="24">
        <f t="shared" si="29"/>
        <v>882</v>
      </c>
      <c r="I285" s="25">
        <v>14.7</v>
      </c>
      <c r="J285" s="31">
        <f t="shared" si="31"/>
        <v>4308.9399999999996</v>
      </c>
      <c r="K285" s="24">
        <f t="shared" si="32"/>
        <v>897.65151515151524</v>
      </c>
      <c r="L285" s="25">
        <f t="shared" si="34"/>
        <v>1.0052989239254528</v>
      </c>
      <c r="M285" s="28">
        <v>0.57799999999999996</v>
      </c>
      <c r="N285" s="29">
        <v>25.6</v>
      </c>
      <c r="O285" s="9"/>
    </row>
    <row r="286" spans="2:15" ht="17">
      <c r="B286" s="27">
        <v>45953.991794386573</v>
      </c>
      <c r="C286" s="24">
        <v>269</v>
      </c>
      <c r="D286" s="26">
        <f t="shared" si="28"/>
        <v>4.4833333333333334</v>
      </c>
      <c r="E286" s="26">
        <v>0.4</v>
      </c>
      <c r="F286" s="26">
        <f t="shared" si="30"/>
        <v>0</v>
      </c>
      <c r="G286" s="25">
        <f t="shared" si="33"/>
        <v>4.8484848484848485E-2</v>
      </c>
      <c r="H286" s="24">
        <f t="shared" si="29"/>
        <v>879.6</v>
      </c>
      <c r="I286" s="25">
        <v>14.66</v>
      </c>
      <c r="J286" s="31">
        <f t="shared" si="31"/>
        <v>4323.5999999999995</v>
      </c>
      <c r="K286" s="24">
        <f t="shared" si="32"/>
        <v>844.84848484848476</v>
      </c>
      <c r="L286" s="25">
        <f t="shared" si="34"/>
        <v>0.94890545729551057</v>
      </c>
      <c r="M286" s="28">
        <v>0.57799999999999996</v>
      </c>
      <c r="N286" s="29">
        <v>25.6</v>
      </c>
      <c r="O286" s="9"/>
    </row>
    <row r="287" spans="2:15" ht="17">
      <c r="B287" s="27">
        <v>45953.992488888885</v>
      </c>
      <c r="C287" s="24">
        <v>270</v>
      </c>
      <c r="D287" s="26">
        <f t="shared" si="28"/>
        <v>4.5</v>
      </c>
      <c r="E287" s="26">
        <v>0.3</v>
      </c>
      <c r="F287" s="26">
        <f t="shared" si="30"/>
        <v>-0.10000000000000003</v>
      </c>
      <c r="G287" s="25">
        <f t="shared" si="33"/>
        <v>5.1515151515151507E-2</v>
      </c>
      <c r="H287" s="24">
        <f t="shared" si="29"/>
        <v>876.59999999999991</v>
      </c>
      <c r="I287" s="25">
        <v>14.61</v>
      </c>
      <c r="J287" s="31">
        <f t="shared" si="31"/>
        <v>4338.2099999999991</v>
      </c>
      <c r="K287" s="24">
        <f t="shared" si="32"/>
        <v>897.65151515151513</v>
      </c>
      <c r="L287" s="25">
        <f t="shared" si="34"/>
        <v>1.0114839149387185</v>
      </c>
      <c r="M287" s="28">
        <v>0.57799999999999996</v>
      </c>
      <c r="N287" s="30">
        <v>25.6</v>
      </c>
      <c r="O287" s="9"/>
    </row>
    <row r="288" spans="2:15" ht="17">
      <c r="B288" s="27">
        <v>45953.993183391205</v>
      </c>
      <c r="C288" s="24">
        <v>271</v>
      </c>
      <c r="D288" s="26">
        <f t="shared" si="28"/>
        <v>4.5166666666666666</v>
      </c>
      <c r="E288" s="26">
        <v>0.3</v>
      </c>
      <c r="F288" s="26">
        <f t="shared" si="30"/>
        <v>0</v>
      </c>
      <c r="G288" s="25">
        <f t="shared" si="33"/>
        <v>4.8484848484848478E-2</v>
      </c>
      <c r="H288" s="24">
        <f t="shared" si="29"/>
        <v>874.8</v>
      </c>
      <c r="I288" s="25">
        <v>14.58</v>
      </c>
      <c r="J288" s="31">
        <f t="shared" si="31"/>
        <v>4352.7899999999991</v>
      </c>
      <c r="K288" s="24">
        <f t="shared" si="32"/>
        <v>844.84848484848465</v>
      </c>
      <c r="L288" s="25">
        <f t="shared" si="34"/>
        <v>0.95437224351417094</v>
      </c>
      <c r="M288" s="28">
        <v>0.57799999999999996</v>
      </c>
      <c r="N288" s="30">
        <v>25.6</v>
      </c>
      <c r="O288" s="9"/>
    </row>
    <row r="289" spans="2:15" ht="17">
      <c r="B289" s="27">
        <v>45953.993877893517</v>
      </c>
      <c r="C289" s="24">
        <v>272</v>
      </c>
      <c r="D289" s="26">
        <f t="shared" si="28"/>
        <v>4.5333333333333332</v>
      </c>
      <c r="E289" s="26">
        <v>0.2</v>
      </c>
      <c r="F289" s="26">
        <f t="shared" si="30"/>
        <v>-9.9999999999999978E-2</v>
      </c>
      <c r="G289" s="25">
        <f t="shared" si="33"/>
        <v>5.1515151515151514E-2</v>
      </c>
      <c r="H289" s="24">
        <f t="shared" si="29"/>
        <v>872.4</v>
      </c>
      <c r="I289" s="25">
        <v>14.54</v>
      </c>
      <c r="J289" s="31">
        <f t="shared" si="31"/>
        <v>4367.329999999999</v>
      </c>
      <c r="K289" s="24">
        <f t="shared" si="32"/>
        <v>897.65151515151524</v>
      </c>
      <c r="L289" s="25">
        <f t="shared" si="34"/>
        <v>1.0165698570264718</v>
      </c>
      <c r="M289" s="28">
        <v>0.57799999999999996</v>
      </c>
      <c r="N289" s="30">
        <v>25.6</v>
      </c>
      <c r="O289" s="9"/>
    </row>
    <row r="290" spans="2:15" ht="17">
      <c r="B290" s="27">
        <v>45953.99457239583</v>
      </c>
      <c r="C290" s="24">
        <v>273</v>
      </c>
      <c r="D290" s="26">
        <f t="shared" si="28"/>
        <v>4.55</v>
      </c>
      <c r="E290" s="26">
        <v>0.2</v>
      </c>
      <c r="F290" s="26">
        <f t="shared" si="30"/>
        <v>0</v>
      </c>
      <c r="G290" s="25">
        <f t="shared" si="33"/>
        <v>4.8484848484848478E-2</v>
      </c>
      <c r="H290" s="24">
        <f t="shared" si="29"/>
        <v>872.4</v>
      </c>
      <c r="I290" s="25">
        <v>14.54</v>
      </c>
      <c r="J290" s="31">
        <f t="shared" si="31"/>
        <v>4381.869999999999</v>
      </c>
      <c r="K290" s="24">
        <f t="shared" si="32"/>
        <v>844.84848484848465</v>
      </c>
      <c r="L290" s="25">
        <f t="shared" si="34"/>
        <v>0.95911777677324961</v>
      </c>
      <c r="M290" s="28">
        <v>0.57899999999999996</v>
      </c>
      <c r="N290" s="30">
        <v>25.6</v>
      </c>
      <c r="O290" s="9"/>
    </row>
    <row r="291" spans="2:15" ht="17">
      <c r="B291" s="27">
        <v>45953.995266840277</v>
      </c>
      <c r="C291" s="24">
        <v>274</v>
      </c>
      <c r="D291" s="26">
        <f t="shared" si="28"/>
        <v>4.5666666666666664</v>
      </c>
      <c r="E291" s="26">
        <v>0.1</v>
      </c>
      <c r="F291" s="26">
        <f t="shared" si="30"/>
        <v>-0.1</v>
      </c>
      <c r="G291" s="25">
        <f t="shared" si="33"/>
        <v>5.1515151515151514E-2</v>
      </c>
      <c r="H291" s="24">
        <f t="shared" si="29"/>
        <v>879.6</v>
      </c>
      <c r="I291" s="25">
        <v>14.66</v>
      </c>
      <c r="J291" s="31">
        <f t="shared" si="31"/>
        <v>4396.5299999999988</v>
      </c>
      <c r="K291" s="24">
        <f t="shared" si="32"/>
        <v>897.65151515151524</v>
      </c>
      <c r="L291" s="25">
        <f t="shared" si="34"/>
        <v>1.0203136183494912</v>
      </c>
      <c r="M291" s="28">
        <v>0.57899999999999996</v>
      </c>
      <c r="N291" s="30">
        <v>25.6</v>
      </c>
      <c r="O291" s="9"/>
    </row>
    <row r="292" spans="2:15" ht="17">
      <c r="B292" s="27">
        <v>45953.995961342589</v>
      </c>
      <c r="C292" s="24">
        <v>275</v>
      </c>
      <c r="D292" s="26">
        <f t="shared" si="28"/>
        <v>4.583333333333333</v>
      </c>
      <c r="E292" s="26">
        <v>0.1</v>
      </c>
      <c r="F292" s="26">
        <f t="shared" si="30"/>
        <v>0</v>
      </c>
      <c r="G292" s="25">
        <f t="shared" si="33"/>
        <v>4.8484848484848478E-2</v>
      </c>
      <c r="H292" s="24">
        <f t="shared" si="29"/>
        <v>876.59999999999991</v>
      </c>
      <c r="I292" s="25">
        <v>14.61</v>
      </c>
      <c r="J292" s="31">
        <f t="shared" si="31"/>
        <v>4411.1399999999985</v>
      </c>
      <c r="K292" s="24">
        <f t="shared" si="32"/>
        <v>844.84848484848465</v>
      </c>
      <c r="L292" s="25">
        <f t="shared" si="34"/>
        <v>0.96167245463789641</v>
      </c>
      <c r="M292" s="28">
        <v>0.57899999999999996</v>
      </c>
      <c r="N292" s="30">
        <v>25.6</v>
      </c>
      <c r="O292" s="9"/>
    </row>
    <row r="293" spans="2:15" ht="17">
      <c r="B293" s="27">
        <v>45953.996655844909</v>
      </c>
      <c r="C293" s="24">
        <v>276</v>
      </c>
      <c r="D293" s="26">
        <f t="shared" si="28"/>
        <v>4.5999999999999996</v>
      </c>
      <c r="E293" s="26">
        <v>0</v>
      </c>
      <c r="F293" s="26">
        <f t="shared" si="30"/>
        <v>-0.1</v>
      </c>
      <c r="G293" s="25">
        <f t="shared" si="33"/>
        <v>5.1515151515151507E-2</v>
      </c>
      <c r="H293" s="24">
        <f t="shared" si="29"/>
        <v>874.8</v>
      </c>
      <c r="I293" s="25">
        <v>14.58</v>
      </c>
      <c r="J293" s="31">
        <f t="shared" si="31"/>
        <v>4425.7199999999984</v>
      </c>
      <c r="K293" s="24">
        <f t="shared" si="32"/>
        <v>897.65151515151513</v>
      </c>
      <c r="L293" s="25">
        <f t="shared" si="34"/>
        <v>1.0233145407564015</v>
      </c>
      <c r="M293" s="28">
        <v>0.57899999999999996</v>
      </c>
      <c r="N293" s="30">
        <v>25.6</v>
      </c>
      <c r="O293" s="9"/>
    </row>
    <row r="294" spans="2:15">
      <c r="B294" s="12"/>
      <c r="C294" s="12"/>
      <c r="D294" s="12"/>
      <c r="E294" s="13"/>
      <c r="M294" s="5"/>
      <c r="N294" s="11"/>
    </row>
    <row r="295" spans="2:15">
      <c r="B295" s="12"/>
      <c r="C295" s="12"/>
      <c r="D295" s="12"/>
      <c r="E295" s="13"/>
      <c r="M295" s="5"/>
      <c r="N295" s="11"/>
    </row>
    <row r="296" spans="2:15">
      <c r="B296" s="12"/>
      <c r="C296" s="12"/>
      <c r="D296" s="12"/>
      <c r="E296" s="13"/>
      <c r="M296" s="5"/>
      <c r="N296" s="11"/>
    </row>
    <row r="297" spans="2:15">
      <c r="B297" s="12"/>
      <c r="C297" s="12"/>
      <c r="D297" s="12"/>
      <c r="E297" s="13"/>
      <c r="M297" s="5"/>
      <c r="N297" s="11"/>
    </row>
    <row r="298" spans="2:15">
      <c r="B298" s="12"/>
      <c r="C298" s="12"/>
      <c r="D298" s="12"/>
      <c r="E298" s="13"/>
      <c r="M298" s="5"/>
      <c r="N298" s="11"/>
    </row>
    <row r="299" spans="2:15">
      <c r="B299" s="12"/>
      <c r="C299" s="12"/>
      <c r="D299" s="12"/>
      <c r="E299" s="13"/>
      <c r="M299" s="5"/>
      <c r="N299" s="11"/>
    </row>
    <row r="300" spans="2:15">
      <c r="B300" s="12"/>
      <c r="C300" s="12"/>
      <c r="D300" s="12"/>
      <c r="E300" s="13"/>
      <c r="M300" s="5"/>
      <c r="N300" s="11"/>
    </row>
    <row r="301" spans="2:15">
      <c r="B301" s="12"/>
      <c r="C301" s="12"/>
      <c r="D301" s="12"/>
      <c r="M301" s="5"/>
      <c r="N301" s="11"/>
    </row>
    <row r="302" spans="2:15">
      <c r="B302" s="12"/>
      <c r="C302" s="12"/>
      <c r="D302" s="12"/>
      <c r="M302" s="5"/>
      <c r="N302" s="11"/>
    </row>
    <row r="303" spans="2:15">
      <c r="B303" s="12"/>
      <c r="C303" s="12"/>
      <c r="D303" s="12"/>
      <c r="M303" s="5"/>
      <c r="N303" s="11"/>
    </row>
    <row r="304" spans="2:15">
      <c r="B304" s="12"/>
      <c r="C304" s="12"/>
      <c r="D304" s="12"/>
      <c r="M304" s="5"/>
      <c r="N304" s="11"/>
    </row>
    <row r="305" spans="2:14">
      <c r="B305" s="12"/>
      <c r="C305" s="12"/>
      <c r="D305" s="12"/>
      <c r="M305" s="5"/>
      <c r="N305" s="11"/>
    </row>
    <row r="306" spans="2:14">
      <c r="B306" s="12"/>
      <c r="C306" s="12"/>
      <c r="D306" s="12"/>
      <c r="M306" s="5"/>
      <c r="N306" s="11"/>
    </row>
    <row r="307" spans="2:14">
      <c r="B307" s="12"/>
      <c r="C307" s="12"/>
      <c r="D307" s="12"/>
      <c r="M307" s="5"/>
      <c r="N307" s="11"/>
    </row>
    <row r="308" spans="2:14">
      <c r="B308" s="12"/>
      <c r="C308" s="12"/>
      <c r="D308" s="12"/>
      <c r="M308" s="5"/>
      <c r="N308" s="11"/>
    </row>
    <row r="309" spans="2:14">
      <c r="B309" s="12"/>
      <c r="C309" s="12"/>
      <c r="D309" s="12"/>
      <c r="M309" s="5"/>
      <c r="N309" s="11"/>
    </row>
    <row r="310" spans="2:14">
      <c r="B310" s="12"/>
      <c r="C310" s="12"/>
      <c r="D310" s="12"/>
      <c r="M310" s="5"/>
      <c r="N310" s="11"/>
    </row>
    <row r="311" spans="2:14">
      <c r="B311" s="12"/>
      <c r="C311" s="12"/>
      <c r="D311" s="12"/>
      <c r="M311" s="5"/>
      <c r="N311" s="11"/>
    </row>
    <row r="312" spans="2:14">
      <c r="B312" s="12"/>
      <c r="C312" s="12"/>
      <c r="D312" s="12"/>
      <c r="M312" s="5"/>
      <c r="N312" s="11"/>
    </row>
    <row r="313" spans="2:14">
      <c r="B313" s="12"/>
      <c r="C313" s="12"/>
      <c r="D313" s="12"/>
      <c r="M313" s="5"/>
      <c r="N313" s="11"/>
    </row>
    <row r="314" spans="2:14">
      <c r="B314" s="12"/>
      <c r="C314" s="12"/>
      <c r="D314" s="12"/>
      <c r="M314" s="5"/>
      <c r="N314" s="11"/>
    </row>
    <row r="315" spans="2:14">
      <c r="B315" s="12"/>
      <c r="C315" s="12"/>
      <c r="D315" s="12"/>
      <c r="M315" s="5"/>
      <c r="N315" s="11"/>
    </row>
    <row r="316" spans="2:14">
      <c r="B316" s="12"/>
      <c r="C316" s="12"/>
      <c r="D316" s="12"/>
      <c r="M316" s="5"/>
      <c r="N316" s="11"/>
    </row>
    <row r="317" spans="2:14">
      <c r="B317" s="12"/>
      <c r="C317" s="12"/>
      <c r="D317" s="12"/>
      <c r="M317" s="5"/>
      <c r="N317" s="11"/>
    </row>
    <row r="318" spans="2:14">
      <c r="M318" s="5"/>
      <c r="N318" s="11"/>
    </row>
    <row r="319" spans="2:14">
      <c r="M319" s="5"/>
      <c r="N319" s="11"/>
    </row>
    <row r="320" spans="2:14">
      <c r="M320" s="5"/>
      <c r="N320" s="11"/>
    </row>
    <row r="321" spans="13:14">
      <c r="M321" s="5"/>
      <c r="N321" s="11"/>
    </row>
    <row r="322" spans="13:14">
      <c r="M322" s="5"/>
      <c r="N322" s="11"/>
    </row>
    <row r="323" spans="13:14">
      <c r="M323" s="5"/>
      <c r="N323" s="11"/>
    </row>
    <row r="324" spans="13:14">
      <c r="M324" s="5"/>
      <c r="N324" s="11"/>
    </row>
    <row r="325" spans="13:14">
      <c r="M325" s="5"/>
      <c r="N325" s="11"/>
    </row>
    <row r="326" spans="13:14">
      <c r="M326" s="5"/>
      <c r="N326" s="11"/>
    </row>
    <row r="327" spans="13:14">
      <c r="M327" s="5"/>
      <c r="N327" s="11"/>
    </row>
    <row r="328" spans="13:14">
      <c r="M328" s="5"/>
      <c r="N328" s="11"/>
    </row>
    <row r="329" spans="13:14">
      <c r="M329" s="5"/>
      <c r="N329" s="11"/>
    </row>
    <row r="330" spans="13:14">
      <c r="M330" s="5"/>
      <c r="N330" s="11"/>
    </row>
    <row r="331" spans="13:14">
      <c r="M331" s="5"/>
      <c r="N331" s="11"/>
    </row>
    <row r="332" spans="13:14">
      <c r="M332" s="5"/>
      <c r="N332" s="11"/>
    </row>
    <row r="333" spans="13:14">
      <c r="M333" s="5"/>
      <c r="N333" s="11"/>
    </row>
    <row r="334" spans="13:14">
      <c r="M334" s="5"/>
      <c r="N334" s="11"/>
    </row>
    <row r="335" spans="13:14">
      <c r="M335" s="5"/>
      <c r="N335" s="11"/>
    </row>
  </sheetData>
  <sheetProtection algorithmName="SHA-512" hashValue="TxNRoDHSeM0klL8ZpzsrSIlHir62gif0Ep3lTJd7G7ULluas+v5QUbRs5YApYoRO5O9AA7vpJRxQAPUyZ2AbnQ==" saltValue="a41nxXM1pRQeuFq2T7UOFg==" spinCount="100000" sheet="1" objects="1" scenarios="1"/>
  <mergeCells count="1">
    <mergeCell ref="B4:F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1545-1A2F-FE44-8D92-E821C8A9089F}">
  <dimension ref="B2:D15"/>
  <sheetViews>
    <sheetView workbookViewId="0">
      <selection activeCell="C3" sqref="C3"/>
    </sheetView>
  </sheetViews>
  <sheetFormatPr baseColWidth="10" defaultRowHeight="16"/>
  <cols>
    <col min="1" max="1" width="10.83203125" style="2"/>
    <col min="2" max="2" width="31.33203125" style="2" bestFit="1" customWidth="1"/>
    <col min="3" max="16384" width="10.83203125" style="2"/>
  </cols>
  <sheetData>
    <row r="2" spans="2:4" s="40" customFormat="1" ht="25" customHeight="1">
      <c r="B2" s="38" t="s">
        <v>35</v>
      </c>
      <c r="C2" s="39" t="s">
        <v>27</v>
      </c>
      <c r="D2" s="39"/>
    </row>
    <row r="3" spans="2:4" s="40" customFormat="1" ht="25" customHeight="1">
      <c r="B3" s="41" t="s">
        <v>18</v>
      </c>
      <c r="C3" s="42">
        <f>'Rhone x Theralpine Chiller Pro'!E17</f>
        <v>30</v>
      </c>
      <c r="D3" s="42"/>
    </row>
    <row r="4" spans="2:4" s="40" customFormat="1" ht="25" customHeight="1">
      <c r="B4" s="41" t="s">
        <v>19</v>
      </c>
      <c r="C4" s="42">
        <f>'Rhone x Theralpine Chiller Pro'!E293</f>
        <v>0</v>
      </c>
      <c r="D4" s="42"/>
    </row>
    <row r="5" spans="2:4" s="40" customFormat="1" ht="25" customHeight="1">
      <c r="B5" s="41" t="s">
        <v>13</v>
      </c>
      <c r="C5" s="43">
        <f>ROUND(('Rhone x Theralpine Chiller Pro'!B293-'Rhone x Theralpine Chiller Pro'!B17)*1440,1)</f>
        <v>276</v>
      </c>
      <c r="D5" s="42" t="str">
        <f>INT(C5/60)&amp;"h "&amp;TEXT(MOD(C5,60),"00")&amp;"min"</f>
        <v>4h 36min</v>
      </c>
    </row>
    <row r="6" spans="2:4" s="40" customFormat="1" ht="25" customHeight="1">
      <c r="B6" s="41" t="s">
        <v>20</v>
      </c>
      <c r="C6" s="43">
        <f>AVERAGE('Rhone x Theralpine Chiller Pro'!H17:H293)</f>
        <v>958.63971119133578</v>
      </c>
      <c r="D6" s="42"/>
    </row>
    <row r="7" spans="2:4" s="40" customFormat="1" ht="25" customHeight="1">
      <c r="B7" s="41" t="s">
        <v>17</v>
      </c>
      <c r="C7" s="44">
        <f>SUM('Rhone x Theralpine Chiller Pro'!I17:I293)/1000</f>
        <v>4.4257199999999983</v>
      </c>
      <c r="D7" s="42"/>
    </row>
    <row r="8" spans="2:4" s="40" customFormat="1" ht="25" customHeight="1">
      <c r="B8" s="41" t="s">
        <v>24</v>
      </c>
      <c r="C8" s="44">
        <f>'Rhone x Theralpine Chiller Pro'!$C$6*4182*(C3-C4)/3600000</f>
        <v>8.7125000000000004</v>
      </c>
      <c r="D8" s="42"/>
    </row>
    <row r="9" spans="2:4" s="40" customFormat="1" ht="25" customHeight="1">
      <c r="B9" s="41" t="s">
        <v>21</v>
      </c>
      <c r="C9" s="43">
        <f>MEDIAN('Rhone x Theralpine Chiller Pro'!K22:K293)</f>
        <v>1922.0303030303035</v>
      </c>
      <c r="D9" s="43"/>
    </row>
    <row r="10" spans="2:4" s="40" customFormat="1" ht="25" customHeight="1">
      <c r="B10" s="41" t="s">
        <v>16</v>
      </c>
      <c r="C10" s="45">
        <f>C8/C7</f>
        <v>1.9686062380810363</v>
      </c>
      <c r="D10" s="42"/>
    </row>
    <row r="11" spans="2:4" s="40" customFormat="1" ht="25" customHeight="1">
      <c r="B11" s="41" t="s">
        <v>22</v>
      </c>
      <c r="C11" s="43">
        <f>AVERAGE('Rhone x Theralpine Chiller Pro'!N17:N293)</f>
        <v>25.724909747292511</v>
      </c>
      <c r="D11" s="42"/>
    </row>
    <row r="12" spans="2:4" s="40" customFormat="1" ht="25" customHeight="1">
      <c r="B12" s="41" t="s">
        <v>23</v>
      </c>
      <c r="C12" s="46">
        <f>AVERAGE('Rhone x Theralpine Chiller Pro'!M17:M293)</f>
        <v>0.58161371841155263</v>
      </c>
      <c r="D12" s="42"/>
    </row>
    <row r="15" spans="2:4">
      <c r="C15" s="37"/>
    </row>
  </sheetData>
  <sheetProtection algorithmName="SHA-512" hashValue="G5j0DAmnq7QvG9O+aSLzcTbvE1SeDtGdc3Cr/iXMLGmumi8NSYUglY+NfAd+QCHzP6m4YKuF5FCpaihqfsmqlQ==" saltValue="LXmcdIXy2PQLSe4Ir1FiaA==" spinCount="100000" sheet="1" objects="1" scenarios="1"/>
  <mergeCells count="1">
    <mergeCell ref="C2:D2"/>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Rhone x Theralpine Chiller Pro</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Ettlinger</dc:creator>
  <cp:lastModifiedBy>Maurice Ettlinger</cp:lastModifiedBy>
  <dcterms:created xsi:type="dcterms:W3CDTF">2025-10-23T17:27:31Z</dcterms:created>
  <dcterms:modified xsi:type="dcterms:W3CDTF">2025-11-11T15:22:44Z</dcterms:modified>
</cp:coreProperties>
</file>